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17970" windowHeight="5535" activeTab="3"/>
  </bookViews>
  <sheets>
    <sheet name="Notice explicative" sheetId="16" r:id="rId1"/>
    <sheet name="VMA Perso" sheetId="13" r:id="rId2"/>
    <sheet name="Tickets allure" sheetId="14" r:id="rId3"/>
    <sheet name="Estimation VMA" sheetId="17" r:id="rId4"/>
  </sheets>
  <definedNames>
    <definedName name="ANDRIOT.A" localSheetId="1">'VMA Perso'!#REF!</definedName>
    <definedName name="ANDRIOT.A">#REF!</definedName>
    <definedName name="ANDRIOT.R" localSheetId="1">'VMA Perso'!#REF!</definedName>
    <definedName name="ANDRIOT.R">#REF!</definedName>
    <definedName name="ANJOT.M" localSheetId="1">'VMA Perso'!#REF!</definedName>
    <definedName name="ANJOT.M">#REF!</definedName>
    <definedName name="ARMELLE" localSheetId="1">'VMA Perso'!#REF!</definedName>
    <definedName name="ARMELLE">#REF!</definedName>
    <definedName name="AUBEPART.Y" localSheetId="1">'VMA Perso'!#REF!</definedName>
    <definedName name="AUBEPART.Y">#REF!</definedName>
    <definedName name="BAUMANN.JF" localSheetId="1">'VMA Perso'!#REF!</definedName>
    <definedName name="BAUMANN.JF">#REF!</definedName>
    <definedName name="BERNARD.G" localSheetId="1">'VMA Perso'!#REF!</definedName>
    <definedName name="BERNARD.G">#REF!</definedName>
    <definedName name="BERTHIER.V" localSheetId="1">'VMA Perso'!$A$2:$Q$27</definedName>
    <definedName name="BERTHIER.V">#REF!</definedName>
    <definedName name="BIASETTO.JL" localSheetId="1">'VMA Perso'!#REF!</definedName>
    <definedName name="BIASETTO.JL">#REF!</definedName>
    <definedName name="BIGORRE.B" localSheetId="1">'VMA Perso'!#REF!</definedName>
    <definedName name="BIGORRE.B">#REF!</definedName>
    <definedName name="BOURGEOIS.C" localSheetId="1">'VMA Perso'!#REF!</definedName>
    <definedName name="BOURGEOIS.C">#REF!</definedName>
    <definedName name="CARTERET.JL" localSheetId="1">'VMA Perso'!#REF!</definedName>
    <definedName name="CARTERET.JL">#REF!</definedName>
    <definedName name="CARTERET.R" localSheetId="1">'VMA Perso'!#REF!</definedName>
    <definedName name="CARTERET.R">#REF!</definedName>
    <definedName name="cent.m">#REF!</definedName>
    <definedName name="Claude" localSheetId="1">'VMA Perso'!#REF!</definedName>
    <definedName name="Claude">#REF!</definedName>
    <definedName name="DESCHARMES.JM" localSheetId="1">'VMA Perso'!#REF!</definedName>
    <definedName name="DESCHARMES.JM">#REF!</definedName>
    <definedName name="deuxcents.m">#REF!</definedName>
    <definedName name="FERCHICHI.A" localSheetId="1">'VMA Perso'!#REF!</definedName>
    <definedName name="FERCHICHI.A">#REF!</definedName>
    <definedName name="FIGARD.A" localSheetId="1">'VMA Perso'!#REF!</definedName>
    <definedName name="FIGARD.A">#REF!</definedName>
    <definedName name="FOURTIER.E" localSheetId="1">'VMA Perso'!$A$2:$Q$27</definedName>
    <definedName name="FOURTIER.E">#REF!</definedName>
    <definedName name="FRAICHE.S" localSheetId="1">'VMA Perso'!#REF!</definedName>
    <definedName name="FRAICHE.S">#REF!</definedName>
    <definedName name="FREDERIQUE" localSheetId="1">'VMA Perso'!#REF!</definedName>
    <definedName name="FREDERIQUE">#REF!</definedName>
    <definedName name="GALLAND.T" localSheetId="1">'VMA Perso'!#REF!</definedName>
    <definedName name="GALLAND.T">#REF!</definedName>
    <definedName name="GODINOT.L" localSheetId="1">'VMA Perso'!#REF!</definedName>
    <definedName name="GODINOT.L">#REF!</definedName>
    <definedName name="HENRY.AM" localSheetId="1">'VMA Perso'!#REF!</definedName>
    <definedName name="HENRY.AM">#REF!</definedName>
    <definedName name="HUDELET." localSheetId="1">'VMA Perso'!#REF!</definedName>
    <definedName name="HUDELET.">#REF!</definedName>
    <definedName name="huitcents.m">#REF!</definedName>
    <definedName name="LECLERC.M" localSheetId="1">'VMA Perso'!#REF!</definedName>
    <definedName name="LECLERC.M">#REF!</definedName>
    <definedName name="LESEUR.D" localSheetId="1">'VMA Perso'!#REF!</definedName>
    <definedName name="LESEUR.D">#REF!</definedName>
    <definedName name="LOPEZ.A" localSheetId="1">'VMA Perso'!#REF!</definedName>
    <definedName name="LOPEZ.A">#REF!</definedName>
    <definedName name="LOPEZ.L" localSheetId="1">'VMA Perso'!#REF!</definedName>
    <definedName name="LOPEZ.L">#REF!</definedName>
    <definedName name="LUGNIER.P" localSheetId="1">'VMA Perso'!#REF!</definedName>
    <definedName name="LUGNIER.P">#REF!</definedName>
    <definedName name="MAILLET.S" localSheetId="1">'VMA Perso'!#REF!</definedName>
    <definedName name="MAILLET.S">#REF!</definedName>
    <definedName name="MAIRE.F" localSheetId="1">'VMA Perso'!#REF!</definedName>
    <definedName name="MAIRE.F">#REF!</definedName>
    <definedName name="MarieRose" localSheetId="1">'VMA Perso'!#REF!</definedName>
    <definedName name="MarieRose">#REF!</definedName>
    <definedName name="MARTIN.T" localSheetId="1">'VMA Perso'!$A$2:$Q$27</definedName>
    <definedName name="MARTIN.T">#REF!</definedName>
    <definedName name="MATHIEU.C" localSheetId="1">'VMA Perso'!#REF!</definedName>
    <definedName name="MATHIEU.C">#REF!</definedName>
    <definedName name="MENU.E" localSheetId="1">'VMA Perso'!#REF!</definedName>
    <definedName name="MENU.E">#REF!</definedName>
    <definedName name="mille.m">#REF!</definedName>
    <definedName name="MONET.C" localSheetId="1">'VMA Perso'!#REF!</definedName>
    <definedName name="MONET.C">#REF!</definedName>
    <definedName name="MORIN.Y" localSheetId="1">'VMA Perso'!#REF!</definedName>
    <definedName name="MORIN.Y">#REF!</definedName>
    <definedName name="NEMARD.O" localSheetId="1">'VMA Perso'!#REF!</definedName>
    <definedName name="NEMARD.O">#REF!</definedName>
    <definedName name="Pascal" localSheetId="1">'VMA Perso'!#REF!</definedName>
    <definedName name="Pascal">#REF!</definedName>
    <definedName name="PELTIER.B" localSheetId="1">'VMA Perso'!#REF!</definedName>
    <definedName name="PELTIER.B">#REF!</definedName>
    <definedName name="PERRIN.B" localSheetId="1">'VMA Perso'!#REF!</definedName>
    <definedName name="PERRIN.B">#REF!</definedName>
    <definedName name="PETIT.J" localSheetId="1">'VMA Perso'!#REF!</definedName>
    <definedName name="PETIT.J">#REF!</definedName>
    <definedName name="PIAT.D" localSheetId="1">'VMA Perso'!#REF!</definedName>
    <definedName name="PIAT.D">#REF!</definedName>
    <definedName name="PILLERON.M" localSheetId="1">'VMA Perso'!#REF!</definedName>
    <definedName name="PILLERON.M">#REF!</definedName>
    <definedName name="PIOT.B" localSheetId="1">'VMA Perso'!#REF!</definedName>
    <definedName name="PIOT.B">#REF!</definedName>
    <definedName name="PLUBEL.D" localSheetId="1">'VMA Perso'!#REF!</definedName>
    <definedName name="PLUBEL.D">#REF!</definedName>
    <definedName name="quatrecents.m">#REF!</definedName>
    <definedName name="Renée" localSheetId="1">'VMA Perso'!#REF!</definedName>
    <definedName name="Renée">#REF!</definedName>
    <definedName name="SCHALLER.JP" localSheetId="1">'VMA Perso'!#REF!</definedName>
    <definedName name="SCHALLER.JP">#REF!</definedName>
    <definedName name="sixcents.m">#REF!</definedName>
    <definedName name="STIACK.L" localSheetId="1">'VMA Perso'!#REF!</definedName>
    <definedName name="STIACK.L">#REF!</definedName>
    <definedName name="SYLVAIN" localSheetId="1">'VMA Perso'!#REF!</definedName>
    <definedName name="SYLVAIN">#REF!</definedName>
    <definedName name="THEVENIN.M" localSheetId="1">'VMA Perso'!#REF!</definedName>
    <definedName name="THEVENIN.M">#REF!</definedName>
    <definedName name="THIBAUT.E" localSheetId="1">'VMA Perso'!#REF!</definedName>
    <definedName name="THIBAUT.E">#REF!</definedName>
    <definedName name="troiscents.m">#REF!</definedName>
    <definedName name="VASSEUR.JL" localSheetId="1">'VMA Perso'!#REF!</definedName>
    <definedName name="VASSEUR.JL">#REF!</definedName>
    <definedName name="VOIRIN.F" localSheetId="1">'VMA Perso'!#REF!</definedName>
    <definedName name="VOIRIN.F">#REF!</definedName>
    <definedName name="VOIRIN.J" localSheetId="1">'VMA Perso'!#REF!</definedName>
    <definedName name="VOIRIN.J">#REF!</definedName>
    <definedName name="_xlnm.Print_Area" localSheetId="0">'Notice explicative'!$A$1:$R$52</definedName>
    <definedName name="_xlnm.Print_Area" localSheetId="2">'Tickets allure'!$A$1:$P$52</definedName>
  </definedNames>
  <calcPr calcId="152511"/>
</workbook>
</file>

<file path=xl/calcChain.xml><?xml version="1.0" encoding="utf-8"?>
<calcChain xmlns="http://schemas.openxmlformats.org/spreadsheetml/2006/main">
  <c r="L5" i="14"/>
  <c r="N7" s="1"/>
  <c r="L10"/>
  <c r="L15"/>
  <c r="L20"/>
  <c r="L25"/>
  <c r="L30"/>
  <c r="L35"/>
  <c r="L40"/>
  <c r="L44"/>
  <c r="L37"/>
  <c r="L32"/>
  <c r="L27"/>
  <c r="L12"/>
  <c r="L7"/>
  <c r="N3"/>
  <c r="G5"/>
  <c r="I6" s="1"/>
  <c r="G10"/>
  <c r="G15"/>
  <c r="G20"/>
  <c r="G22" s="1"/>
  <c r="G24"/>
  <c r="I7"/>
  <c r="B25"/>
  <c r="B30"/>
  <c r="B32" s="1"/>
  <c r="B35"/>
  <c r="D27"/>
  <c r="D31"/>
  <c r="B27"/>
  <c r="D26"/>
  <c r="D25"/>
  <c r="D24"/>
  <c r="D23"/>
  <c r="B5"/>
  <c r="D7" s="1"/>
  <c r="B10"/>
  <c r="B15"/>
  <c r="B17" s="1"/>
  <c r="D19"/>
  <c r="C19" s="1"/>
  <c r="B12"/>
  <c r="B7"/>
  <c r="D6"/>
  <c r="D5"/>
  <c r="D3"/>
  <c r="B5" i="13"/>
  <c r="B17" s="1"/>
  <c r="C5"/>
  <c r="D5"/>
  <c r="E5"/>
  <c r="E18" s="1"/>
  <c r="F5"/>
  <c r="F17" s="1"/>
  <c r="G5"/>
  <c r="H5"/>
  <c r="I5"/>
  <c r="I18" s="1"/>
  <c r="J5"/>
  <c r="J17" s="1"/>
  <c r="K5"/>
  <c r="L5"/>
  <c r="M5"/>
  <c r="M18" s="1"/>
  <c r="N5"/>
  <c r="N17" s="1"/>
  <c r="O5"/>
  <c r="P5"/>
  <c r="Q5"/>
  <c r="B6"/>
  <c r="C6"/>
  <c r="D6"/>
  <c r="E6"/>
  <c r="F6"/>
  <c r="G6"/>
  <c r="H6"/>
  <c r="I6"/>
  <c r="J6"/>
  <c r="K6"/>
  <c r="L6"/>
  <c r="M6"/>
  <c r="N6"/>
  <c r="O6"/>
  <c r="P6"/>
  <c r="Q6"/>
  <c r="B7"/>
  <c r="C7"/>
  <c r="D7"/>
  <c r="E7"/>
  <c r="F7"/>
  <c r="G7"/>
  <c r="H7"/>
  <c r="I7"/>
  <c r="J7"/>
  <c r="K7"/>
  <c r="L7"/>
  <c r="M7"/>
  <c r="N7"/>
  <c r="O7"/>
  <c r="P7"/>
  <c r="Q7"/>
  <c r="B8"/>
  <c r="C8"/>
  <c r="D8"/>
  <c r="E8"/>
  <c r="F8"/>
  <c r="G8"/>
  <c r="H8"/>
  <c r="I8"/>
  <c r="J8"/>
  <c r="K8"/>
  <c r="L8"/>
  <c r="M8"/>
  <c r="N8"/>
  <c r="O8"/>
  <c r="P8"/>
  <c r="Q8"/>
  <c r="B9"/>
  <c r="C9"/>
  <c r="D9"/>
  <c r="E9"/>
  <c r="F9"/>
  <c r="G9"/>
  <c r="H9"/>
  <c r="I9"/>
  <c r="J9"/>
  <c r="K9"/>
  <c r="L9"/>
  <c r="M9"/>
  <c r="N9"/>
  <c r="O9"/>
  <c r="P9"/>
  <c r="Q9"/>
  <c r="B10"/>
  <c r="C10"/>
  <c r="D10"/>
  <c r="E10"/>
  <c r="F10"/>
  <c r="G10"/>
  <c r="H10"/>
  <c r="I10"/>
  <c r="J10"/>
  <c r="K10"/>
  <c r="L10"/>
  <c r="M10"/>
  <c r="N10"/>
  <c r="O10"/>
  <c r="P10"/>
  <c r="Q10"/>
  <c r="B11"/>
  <c r="C11"/>
  <c r="D11"/>
  <c r="E11"/>
  <c r="F11"/>
  <c r="G11"/>
  <c r="H11"/>
  <c r="I11"/>
  <c r="J11"/>
  <c r="K11"/>
  <c r="L11"/>
  <c r="M11"/>
  <c r="N11"/>
  <c r="O11"/>
  <c r="P11"/>
  <c r="Q11"/>
  <c r="B12"/>
  <c r="C12"/>
  <c r="D12"/>
  <c r="E12"/>
  <c r="F12"/>
  <c r="G12"/>
  <c r="H12"/>
  <c r="I12"/>
  <c r="J12"/>
  <c r="K12"/>
  <c r="L12"/>
  <c r="M12"/>
  <c r="N12"/>
  <c r="O12"/>
  <c r="P12"/>
  <c r="Q12"/>
  <c r="B13"/>
  <c r="C13"/>
  <c r="D13"/>
  <c r="E13"/>
  <c r="F13"/>
  <c r="G13"/>
  <c r="H13"/>
  <c r="I13"/>
  <c r="J13"/>
  <c r="K13"/>
  <c r="L13"/>
  <c r="M13"/>
  <c r="N13"/>
  <c r="O13"/>
  <c r="P13"/>
  <c r="Q13"/>
  <c r="B14"/>
  <c r="C14"/>
  <c r="D14"/>
  <c r="E14"/>
  <c r="F14"/>
  <c r="G14"/>
  <c r="H14"/>
  <c r="I14"/>
  <c r="J14"/>
  <c r="K14"/>
  <c r="L14"/>
  <c r="M14"/>
  <c r="N14"/>
  <c r="O14"/>
  <c r="P14"/>
  <c r="Q14"/>
  <c r="B15"/>
  <c r="C15"/>
  <c r="D15"/>
  <c r="E15"/>
  <c r="F15"/>
  <c r="G15"/>
  <c r="H15"/>
  <c r="I15"/>
  <c r="J15"/>
  <c r="K15"/>
  <c r="L15"/>
  <c r="M15"/>
  <c r="N15"/>
  <c r="O15"/>
  <c r="P15"/>
  <c r="Q15"/>
  <c r="B16"/>
  <c r="C16"/>
  <c r="D16"/>
  <c r="E16"/>
  <c r="F16"/>
  <c r="G16"/>
  <c r="H16"/>
  <c r="I16"/>
  <c r="J16"/>
  <c r="K16"/>
  <c r="L16"/>
  <c r="M16"/>
  <c r="N16"/>
  <c r="C17"/>
  <c r="D17"/>
  <c r="E17"/>
  <c r="G17"/>
  <c r="H17"/>
  <c r="I17"/>
  <c r="K17"/>
  <c r="L17"/>
  <c r="M17"/>
  <c r="C18"/>
  <c r="D18"/>
  <c r="G18"/>
  <c r="H18"/>
  <c r="K18"/>
  <c r="L18"/>
  <c r="C19"/>
  <c r="D19"/>
  <c r="G19"/>
  <c r="H19"/>
  <c r="K19"/>
  <c r="L19"/>
  <c r="B21"/>
  <c r="C21"/>
  <c r="D21"/>
  <c r="E21"/>
  <c r="F21"/>
  <c r="G21"/>
  <c r="H21"/>
  <c r="I21"/>
  <c r="J21"/>
  <c r="K21"/>
  <c r="L21"/>
  <c r="M21"/>
  <c r="N21"/>
  <c r="O21"/>
  <c r="P21"/>
  <c r="Q21"/>
  <c r="B22"/>
  <c r="C22"/>
  <c r="D22"/>
  <c r="E22"/>
  <c r="F22"/>
  <c r="G22"/>
  <c r="H22"/>
  <c r="I22"/>
  <c r="J22"/>
  <c r="K22"/>
  <c r="L22"/>
  <c r="M22"/>
  <c r="N22"/>
  <c r="O22"/>
  <c r="P22"/>
  <c r="Q22"/>
  <c r="B23"/>
  <c r="C23"/>
  <c r="D23"/>
  <c r="E23"/>
  <c r="F23"/>
  <c r="G23"/>
  <c r="H23"/>
  <c r="I23"/>
  <c r="J23"/>
  <c r="K23"/>
  <c r="L23"/>
  <c r="M23"/>
  <c r="N23"/>
  <c r="O23"/>
  <c r="P23"/>
  <c r="Q23"/>
  <c r="B24"/>
  <c r="C24"/>
  <c r="D24"/>
  <c r="E24"/>
  <c r="F24"/>
  <c r="G24"/>
  <c r="H24"/>
  <c r="I24"/>
  <c r="J24"/>
  <c r="K24"/>
  <c r="L24"/>
  <c r="M24"/>
  <c r="N24"/>
  <c r="O24"/>
  <c r="P24"/>
  <c r="Q24"/>
  <c r="B25"/>
  <c r="C25"/>
  <c r="D25"/>
  <c r="E25"/>
  <c r="F25"/>
  <c r="G25"/>
  <c r="H25"/>
  <c r="I25"/>
  <c r="J25"/>
  <c r="K25"/>
  <c r="L25"/>
  <c r="M25"/>
  <c r="N25"/>
  <c r="O25"/>
  <c r="P25"/>
  <c r="Q25"/>
  <c r="B26"/>
  <c r="C26"/>
  <c r="D26"/>
  <c r="E26"/>
  <c r="F26"/>
  <c r="G26"/>
  <c r="H26"/>
  <c r="I26"/>
  <c r="J26"/>
  <c r="K26"/>
  <c r="L26"/>
  <c r="M26"/>
  <c r="N26"/>
  <c r="O26"/>
  <c r="P26"/>
  <c r="Q26"/>
  <c r="B27"/>
  <c r="C27"/>
  <c r="D27"/>
  <c r="E27"/>
  <c r="F27"/>
  <c r="G27"/>
  <c r="H27"/>
  <c r="I27"/>
  <c r="J27"/>
  <c r="K27"/>
  <c r="L27"/>
  <c r="M27"/>
  <c r="N27"/>
  <c r="O27"/>
  <c r="P27"/>
  <c r="Q27"/>
  <c r="D39" i="14" l="1"/>
  <c r="C39" s="1"/>
  <c r="D32"/>
  <c r="D35" s="1"/>
  <c r="D37"/>
  <c r="D28"/>
  <c r="I3"/>
  <c r="I4"/>
  <c r="G7"/>
  <c r="I11"/>
  <c r="I8"/>
  <c r="I5"/>
  <c r="I9"/>
  <c r="G12"/>
  <c r="N12"/>
  <c r="N17" s="1"/>
  <c r="N20" s="1"/>
  <c r="N8"/>
  <c r="N4"/>
  <c r="N5"/>
  <c r="N15"/>
  <c r="N6"/>
  <c r="L17"/>
  <c r="N16"/>
  <c r="D9"/>
  <c r="D8"/>
  <c r="D12"/>
  <c r="D11"/>
  <c r="D10"/>
  <c r="N19" i="13"/>
  <c r="J19"/>
  <c r="B19"/>
  <c r="D36" i="14"/>
  <c r="G17"/>
  <c r="I25"/>
  <c r="H25" s="1"/>
  <c r="N9"/>
  <c r="M19" i="13"/>
  <c r="I19"/>
  <c r="E19"/>
  <c r="N18"/>
  <c r="J18"/>
  <c r="F18"/>
  <c r="B18"/>
  <c r="D4" i="14"/>
  <c r="D16"/>
  <c r="D29"/>
  <c r="D33"/>
  <c r="B37"/>
  <c r="I10"/>
  <c r="I12"/>
  <c r="I16" s="1"/>
  <c r="N10"/>
  <c r="L22"/>
  <c r="L42"/>
  <c r="N45"/>
  <c r="M45" s="1"/>
  <c r="F19" i="13"/>
  <c r="D13" i="14"/>
  <c r="D30"/>
  <c r="D34"/>
  <c r="N11"/>
  <c r="I14" l="1"/>
  <c r="I17"/>
  <c r="I18" s="1"/>
  <c r="N14"/>
  <c r="N13"/>
  <c r="N18"/>
  <c r="I19"/>
  <c r="I20"/>
  <c r="N21"/>
  <c r="N19"/>
  <c r="N22"/>
  <c r="I13"/>
  <c r="D17"/>
  <c r="D15"/>
  <c r="D14"/>
  <c r="I15"/>
  <c r="I22" l="1"/>
  <c r="I23" s="1"/>
  <c r="I21"/>
  <c r="N23"/>
  <c r="N26"/>
  <c r="N25"/>
  <c r="N27"/>
  <c r="N24"/>
  <c r="N32" l="1"/>
  <c r="N31"/>
  <c r="N30"/>
  <c r="N29"/>
  <c r="N28"/>
  <c r="N33" l="1"/>
  <c r="N36"/>
  <c r="N37"/>
  <c r="N34"/>
  <c r="N35"/>
  <c r="N40" l="1"/>
  <c r="N39"/>
  <c r="N41"/>
  <c r="N38"/>
  <c r="N42"/>
  <c r="N43" l="1"/>
  <c r="N44"/>
</calcChain>
</file>

<file path=xl/sharedStrings.xml><?xml version="1.0" encoding="utf-8"?>
<sst xmlns="http://schemas.openxmlformats.org/spreadsheetml/2006/main" count="100" uniqueCount="55">
  <si>
    <t>EN METRES</t>
  </si>
  <si>
    <t>VMA</t>
  </si>
  <si>
    <t>Date de Test   :</t>
  </si>
  <si>
    <t>2'</t>
  </si>
  <si>
    <t>1'</t>
  </si>
  <si>
    <t>3'</t>
  </si>
  <si>
    <t>4'</t>
  </si>
  <si>
    <t>5'</t>
  </si>
  <si>
    <t>Distance parcourue en mètres</t>
  </si>
  <si>
    <t xml:space="preserve">Temps </t>
  </si>
  <si>
    <t>30''</t>
  </si>
  <si>
    <t>DISTANCE</t>
  </si>
  <si>
    <t xml:space="preserve">né le : </t>
  </si>
  <si>
    <t xml:space="preserve">Catégorie : </t>
  </si>
  <si>
    <t>45''</t>
  </si>
  <si>
    <r>
      <t>Nom</t>
    </r>
    <r>
      <rPr>
        <b/>
        <sz val="8.5"/>
        <rFont val="Arial"/>
        <family val="2"/>
      </rPr>
      <t>:</t>
    </r>
  </si>
  <si>
    <t xml:space="preserve">  indiquées dans les cellules de couleur.</t>
  </si>
  <si>
    <t>CALCUL de la  VITESSE et de la DISTANCE A PARTIR de la VMA</t>
  </si>
  <si>
    <t>Ne servir ou modifier que les cellules en vert (clair et foncé)</t>
  </si>
  <si>
    <t>Tps Passage 1500</t>
  </si>
  <si>
    <t xml:space="preserve">VMA </t>
  </si>
  <si>
    <t>Kmh</t>
  </si>
  <si>
    <t>Moy</t>
  </si>
  <si>
    <t>Tps Passage 10kms</t>
  </si>
  <si>
    <t>TEMPS  Passage Semi marathon</t>
  </si>
  <si>
    <t>TEMPS  Passage Marathon</t>
  </si>
  <si>
    <t>Ne servir ou modifier que les cases en vert</t>
  </si>
  <si>
    <t xml:space="preserve">Ces tableaux permettent de calculer vos temps de passage sur différentes distances </t>
  </si>
  <si>
    <t>et à différents pourcentages de VMA selon vos possibilités ou vos désirs.</t>
  </si>
  <si>
    <t>Vous pouvez affiner au maximum vos temps de passage en modifiant les cellules en vert</t>
  </si>
  <si>
    <t>(En compétition, vous découpez votre tableau et le collez sur votre avant bras de façon à suivre votre plan)</t>
  </si>
  <si>
    <t>1500 mètres</t>
  </si>
  <si>
    <t>21,1 kms</t>
  </si>
  <si>
    <t>42.195 kms</t>
  </si>
  <si>
    <t>10 kms</t>
  </si>
  <si>
    <t xml:space="preserve">  en fonction de ce qu' indique vos plans d'entraînement.</t>
  </si>
  <si>
    <t xml:space="preserve">  expl : 1) Vous devez faire 3 fois 1000m à 95% de votre VMA.     Avec une VMA à 18 vous devez faire les 1000m en 3'31</t>
  </si>
  <si>
    <t xml:space="preserve">           2) Vous devez faire des 30" X 30" à 105% de votre VMA.   La distance à parcourir est de 158 mètres</t>
  </si>
  <si>
    <t xml:space="preserve">- En fonction de votre préparation et de votre condition physique au jour de la compétition, vous pouvez espérer effectuer les performances </t>
  </si>
  <si>
    <t>-Ce tableau vous permet, en portant votre VMA actuelle dans le cadre correspondant, de connaître vos allures à l'entraînement et en compétition</t>
  </si>
  <si>
    <t>Distance à parcourir</t>
  </si>
  <si>
    <t xml:space="preserve">             TEMPS  Passage Marathon</t>
  </si>
  <si>
    <t>Temps au km sur les 5 premiers kms</t>
  </si>
  <si>
    <t>Vitesse moyenne sur les 5 premiers kms</t>
  </si>
  <si>
    <t>Vitesse moyenne sur la distance courue</t>
  </si>
  <si>
    <t>Distance en kms</t>
  </si>
  <si>
    <t>NOTICE EXPLICATIVE</t>
  </si>
  <si>
    <t>Votre VMA</t>
  </si>
  <si>
    <t>Pourcentage VMA choisi en fonction de la distance</t>
  </si>
  <si>
    <t>distances et à différents pourcentages de VMA selon vos possibilités ou vos désirs.</t>
  </si>
  <si>
    <t>Les tableaux suivants permettent de calculer vos temps de passage sur différentes</t>
  </si>
  <si>
    <t>10km</t>
  </si>
  <si>
    <t>Semi-marath</t>
  </si>
  <si>
    <t>Marathon</t>
  </si>
  <si>
    <t>ESTIMATION moyenne de la VMA en fonction de la PERFORMANCE</t>
  </si>
</sst>
</file>

<file path=xl/styles.xml><?xml version="1.0" encoding="utf-8"?>
<styleSheet xmlns="http://schemas.openxmlformats.org/spreadsheetml/2006/main">
  <numFmts count="6">
    <numFmt numFmtId="8" formatCode="#,##0.00\ &quot;€&quot;;[Red]\-#,##0.00\ &quot;€&quot;"/>
    <numFmt numFmtId="164" formatCode="0.0"/>
    <numFmt numFmtId="165" formatCode="h:mm:ss;@"/>
    <numFmt numFmtId="166" formatCode="0.0%"/>
    <numFmt numFmtId="167" formatCode="[$-40C]mmm\-yy;@"/>
    <numFmt numFmtId="168" formatCode="[h]:mm:ss;@"/>
  </numFmts>
  <fonts count="27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3.5"/>
      <name val="Arial"/>
      <family val="2"/>
    </font>
    <font>
      <b/>
      <sz val="8.5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i/>
      <sz val="13.5"/>
      <name val="Arial"/>
      <family val="2"/>
    </font>
    <font>
      <b/>
      <i/>
      <sz val="8.5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theme="1"/>
      <name val="Comic Sans MS"/>
      <family val="4"/>
    </font>
    <font>
      <b/>
      <sz val="13"/>
      <color theme="1"/>
      <name val="Comic Sans MS"/>
      <family val="4"/>
    </font>
    <font>
      <sz val="14"/>
      <color theme="1"/>
      <name val="Comic Sans MS"/>
      <family val="4"/>
    </font>
  </fonts>
  <fills count="26">
    <fill>
      <patternFill patternType="none"/>
    </fill>
    <fill>
      <patternFill patternType="gray125"/>
    </fill>
    <fill>
      <patternFill patternType="solid">
        <fgColor indexed="11"/>
        <bgColor indexed="26"/>
      </patternFill>
    </fill>
    <fill>
      <patternFill patternType="solid">
        <fgColor indexed="11"/>
        <bgColor indexed="47"/>
      </patternFill>
    </fill>
    <fill>
      <patternFill patternType="solid">
        <fgColor indexed="42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3"/>
        <bgColor indexed="26"/>
      </patternFill>
    </fill>
    <fill>
      <patternFill patternType="solid">
        <fgColor indexed="41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45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66FF"/>
        <bgColor indexed="64"/>
      </patternFill>
    </fill>
  </fills>
  <borders count="7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7" fillId="2" borderId="1" xfId="0" applyFont="1" applyFill="1" applyBorder="1" applyAlignment="1" applyProtection="1">
      <alignment horizontal="center" vertical="center"/>
      <protection locked="0"/>
    </xf>
    <xf numFmtId="9" fontId="4" fillId="2" borderId="2" xfId="0" applyNumberFormat="1" applyFont="1" applyFill="1" applyBorder="1" applyAlignment="1" applyProtection="1">
      <alignment horizontal="center" vertical="center"/>
      <protection locked="0"/>
    </xf>
    <xf numFmtId="9" fontId="4" fillId="2" borderId="3" xfId="0" applyNumberFormat="1" applyFont="1" applyFill="1" applyBorder="1" applyAlignment="1" applyProtection="1">
      <alignment horizontal="center" vertical="center"/>
      <protection locked="0"/>
    </xf>
    <xf numFmtId="9" fontId="9" fillId="3" borderId="2" xfId="0" applyNumberFormat="1" applyFont="1" applyFill="1" applyBorder="1" applyAlignment="1" applyProtection="1">
      <alignment horizontal="center" vertical="center"/>
      <protection locked="0"/>
    </xf>
    <xf numFmtId="9" fontId="4" fillId="2" borderId="4" xfId="0" applyNumberFormat="1" applyFont="1" applyFill="1" applyBorder="1" applyAlignment="1" applyProtection="1">
      <alignment horizontal="center" vertical="center"/>
      <protection locked="0"/>
    </xf>
    <xf numFmtId="1" fontId="5" fillId="4" borderId="5" xfId="0" applyNumberFormat="1" applyFont="1" applyFill="1" applyBorder="1" applyAlignment="1" applyProtection="1">
      <alignment horizontal="left" vertical="center"/>
      <protection locked="0"/>
    </xf>
    <xf numFmtId="1" fontId="4" fillId="4" borderId="5" xfId="0" applyNumberFormat="1" applyFont="1" applyFill="1" applyBorder="1" applyAlignment="1" applyProtection="1">
      <alignment horizontal="center" vertical="center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/>
    </xf>
    <xf numFmtId="0" fontId="15" fillId="0" borderId="8" xfId="0" applyFont="1" applyFill="1" applyBorder="1" applyAlignment="1" applyProtection="1">
      <alignment horizontal="center"/>
    </xf>
    <xf numFmtId="0" fontId="0" fillId="0" borderId="0" xfId="0" applyProtection="1"/>
    <xf numFmtId="0" fontId="14" fillId="0" borderId="6" xfId="0" applyFont="1" applyBorder="1" applyAlignment="1" applyProtection="1">
      <alignment horizontal="center"/>
    </xf>
    <xf numFmtId="165" fontId="14" fillId="0" borderId="9" xfId="0" applyNumberFormat="1" applyFont="1" applyBorder="1" applyAlignment="1" applyProtection="1">
      <alignment horizontal="center"/>
    </xf>
    <xf numFmtId="165" fontId="14" fillId="0" borderId="8" xfId="0" applyNumberFormat="1" applyFont="1" applyFill="1" applyBorder="1" applyAlignment="1" applyProtection="1">
      <alignment horizontal="center"/>
    </xf>
    <xf numFmtId="0" fontId="14" fillId="0" borderId="10" xfId="0" applyFont="1" applyBorder="1" applyAlignment="1" applyProtection="1">
      <alignment horizontal="center"/>
    </xf>
    <xf numFmtId="165" fontId="15" fillId="5" borderId="4" xfId="0" applyNumberFormat="1" applyFont="1" applyFill="1" applyBorder="1" applyAlignment="1" applyProtection="1">
      <alignment horizontal="center"/>
    </xf>
    <xf numFmtId="165" fontId="15" fillId="0" borderId="8" xfId="0" applyNumberFormat="1" applyFont="1" applyFill="1" applyBorder="1" applyAlignment="1" applyProtection="1">
      <alignment horizontal="center"/>
    </xf>
    <xf numFmtId="0" fontId="14" fillId="0" borderId="11" xfId="0" applyFont="1" applyBorder="1" applyAlignment="1" applyProtection="1">
      <alignment horizontal="center"/>
    </xf>
    <xf numFmtId="165" fontId="14" fillId="0" borderId="12" xfId="0" applyNumberFormat="1" applyFont="1" applyFill="1" applyBorder="1" applyAlignment="1" applyProtection="1">
      <alignment horizontal="center"/>
    </xf>
    <xf numFmtId="0" fontId="14" fillId="0" borderId="13" xfId="0" applyFont="1" applyBorder="1" applyAlignment="1" applyProtection="1">
      <alignment horizontal="center"/>
    </xf>
    <xf numFmtId="164" fontId="15" fillId="0" borderId="11" xfId="0" applyNumberFormat="1" applyFont="1" applyBorder="1" applyAlignment="1" applyProtection="1">
      <alignment horizontal="center"/>
    </xf>
    <xf numFmtId="164" fontId="15" fillId="0" borderId="13" xfId="0" applyNumberFormat="1" applyFont="1" applyBorder="1" applyAlignment="1" applyProtection="1">
      <alignment horizontal="center"/>
    </xf>
    <xf numFmtId="168" fontId="16" fillId="0" borderId="14" xfId="0" applyNumberFormat="1" applyFont="1" applyBorder="1" applyAlignment="1" applyProtection="1">
      <alignment horizontal="center"/>
    </xf>
    <xf numFmtId="165" fontId="15" fillId="5" borderId="15" xfId="0" applyNumberFormat="1" applyFont="1" applyFill="1" applyBorder="1" applyAlignment="1" applyProtection="1">
      <alignment horizontal="center"/>
    </xf>
    <xf numFmtId="168" fontId="16" fillId="0" borderId="16" xfId="0" applyNumberFormat="1" applyFont="1" applyBorder="1" applyAlignment="1" applyProtection="1">
      <alignment horizontal="center"/>
    </xf>
    <xf numFmtId="165" fontId="14" fillId="0" borderId="17" xfId="0" applyNumberFormat="1" applyFont="1" applyFill="1" applyBorder="1" applyAlignment="1" applyProtection="1">
      <alignment horizontal="center"/>
    </xf>
    <xf numFmtId="165" fontId="14" fillId="6" borderId="12" xfId="0" applyNumberFormat="1" applyFont="1" applyFill="1" applyBorder="1" applyAlignment="1" applyProtection="1">
      <alignment horizontal="center"/>
    </xf>
    <xf numFmtId="165" fontId="15" fillId="5" borderId="18" xfId="0" applyNumberFormat="1" applyFont="1" applyFill="1" applyBorder="1" applyAlignment="1" applyProtection="1">
      <alignment horizontal="center"/>
    </xf>
    <xf numFmtId="0" fontId="14" fillId="0" borderId="19" xfId="0" applyFont="1" applyBorder="1" applyAlignment="1" applyProtection="1">
      <alignment horizontal="center"/>
    </xf>
    <xf numFmtId="165" fontId="14" fillId="0" borderId="20" xfId="0" applyNumberFormat="1" applyFont="1" applyBorder="1" applyAlignment="1" applyProtection="1">
      <alignment horizontal="center"/>
    </xf>
    <xf numFmtId="2" fontId="17" fillId="0" borderId="8" xfId="0" applyNumberFormat="1" applyFont="1" applyFill="1" applyBorder="1" applyAlignment="1" applyProtection="1">
      <alignment horizontal="center"/>
    </xf>
    <xf numFmtId="0" fontId="14" fillId="0" borderId="0" xfId="0" applyFont="1" applyFill="1" applyAlignment="1" applyProtection="1">
      <alignment horizontal="left" vertical="justify"/>
    </xf>
    <xf numFmtId="0" fontId="14" fillId="0" borderId="0" xfId="0" applyFont="1" applyProtection="1"/>
    <xf numFmtId="0" fontId="14" fillId="0" borderId="0" xfId="0" applyFont="1" applyFill="1" applyProtection="1"/>
    <xf numFmtId="165" fontId="15" fillId="7" borderId="21" xfId="0" applyNumberFormat="1" applyFont="1" applyFill="1" applyBorder="1" applyAlignment="1" applyProtection="1">
      <alignment horizontal="center"/>
    </xf>
    <xf numFmtId="0" fontId="14" fillId="0" borderId="22" xfId="0" applyFont="1" applyBorder="1" applyAlignment="1" applyProtection="1">
      <alignment horizontal="center"/>
    </xf>
    <xf numFmtId="165" fontId="14" fillId="0" borderId="12" xfId="0" applyNumberFormat="1" applyFont="1" applyBorder="1" applyAlignment="1" applyProtection="1">
      <alignment horizontal="center"/>
    </xf>
    <xf numFmtId="165" fontId="14" fillId="0" borderId="0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/>
    <xf numFmtId="165" fontId="15" fillId="0" borderId="0" xfId="0" applyNumberFormat="1" applyFont="1" applyFill="1" applyBorder="1" applyAlignment="1" applyProtection="1">
      <alignment horizontal="center"/>
    </xf>
    <xf numFmtId="165" fontId="17" fillId="0" borderId="12" xfId="0" applyNumberFormat="1" applyFont="1" applyFill="1" applyBorder="1" applyAlignment="1" applyProtection="1">
      <alignment horizontal="center"/>
    </xf>
    <xf numFmtId="165" fontId="17" fillId="0" borderId="0" xfId="0" applyNumberFormat="1" applyFont="1" applyFill="1" applyBorder="1" applyAlignment="1" applyProtection="1">
      <alignment horizontal="center"/>
    </xf>
    <xf numFmtId="165" fontId="18" fillId="0" borderId="0" xfId="0" applyNumberFormat="1" applyFont="1" applyFill="1" applyBorder="1" applyAlignment="1" applyProtection="1">
      <alignment horizontal="center"/>
    </xf>
    <xf numFmtId="165" fontId="18" fillId="5" borderId="23" xfId="0" applyNumberFormat="1" applyFont="1" applyFill="1" applyBorder="1" applyAlignment="1" applyProtection="1">
      <alignment horizontal="center"/>
    </xf>
    <xf numFmtId="2" fontId="17" fillId="0" borderId="0" xfId="0" applyNumberFormat="1" applyFont="1" applyFill="1" applyBorder="1" applyAlignment="1" applyProtection="1">
      <alignment horizontal="center"/>
    </xf>
    <xf numFmtId="0" fontId="14" fillId="0" borderId="0" xfId="0" applyFont="1" applyAlignment="1" applyProtection="1">
      <alignment horizontal="left" vertical="justify"/>
    </xf>
    <xf numFmtId="0" fontId="18" fillId="0" borderId="0" xfId="0" applyFont="1" applyProtection="1"/>
    <xf numFmtId="0" fontId="18" fillId="0" borderId="0" xfId="0" applyFont="1" applyFill="1" applyProtection="1"/>
    <xf numFmtId="0" fontId="19" fillId="0" borderId="0" xfId="0" applyFont="1" applyAlignment="1" applyProtection="1"/>
    <xf numFmtId="165" fontId="14" fillId="0" borderId="17" xfId="0" applyNumberFormat="1" applyFont="1" applyBorder="1" applyAlignment="1" applyProtection="1">
      <alignment horizontal="center"/>
    </xf>
    <xf numFmtId="165" fontId="15" fillId="7" borderId="12" xfId="0" applyNumberFormat="1" applyFont="1" applyFill="1" applyBorder="1" applyAlignment="1" applyProtection="1">
      <alignment horizontal="center"/>
    </xf>
    <xf numFmtId="165" fontId="17" fillId="0" borderId="8" xfId="0" applyNumberFormat="1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0" fontId="1" fillId="0" borderId="0" xfId="0" applyFont="1" applyAlignment="1" applyProtection="1"/>
    <xf numFmtId="0" fontId="14" fillId="0" borderId="24" xfId="0" applyFont="1" applyBorder="1" applyAlignment="1" applyProtection="1">
      <alignment horizontal="left" vertical="justify"/>
    </xf>
    <xf numFmtId="0" fontId="13" fillId="0" borderId="25" xfId="0" applyFont="1" applyBorder="1" applyProtection="1"/>
    <xf numFmtId="0" fontId="13" fillId="0" borderId="25" xfId="0" applyFont="1" applyFill="1" applyBorder="1" applyProtection="1"/>
    <xf numFmtId="0" fontId="13" fillId="0" borderId="25" xfId="0" applyFont="1" applyBorder="1" applyAlignment="1" applyProtection="1"/>
    <xf numFmtId="0" fontId="0" fillId="0" borderId="25" xfId="0" applyBorder="1" applyProtection="1"/>
    <xf numFmtId="0" fontId="0" fillId="0" borderId="26" xfId="0" applyBorder="1" applyProtection="1"/>
    <xf numFmtId="0" fontId="14" fillId="0" borderId="27" xfId="0" applyFont="1" applyBorder="1" applyAlignment="1" applyProtection="1">
      <alignment horizontal="left" vertical="justify"/>
    </xf>
    <xf numFmtId="0" fontId="13" fillId="0" borderId="0" xfId="0" applyFont="1" applyBorder="1" applyProtection="1"/>
    <xf numFmtId="0" fontId="13" fillId="0" borderId="0" xfId="0" applyFont="1" applyFill="1" applyBorder="1" applyProtection="1"/>
    <xf numFmtId="0" fontId="13" fillId="0" borderId="0" xfId="0" applyFont="1" applyBorder="1" applyAlignment="1" applyProtection="1"/>
    <xf numFmtId="0" fontId="0" fillId="0" borderId="0" xfId="0" applyBorder="1" applyProtection="1"/>
    <xf numFmtId="0" fontId="0" fillId="0" borderId="28" xfId="0" applyBorder="1" applyProtection="1"/>
    <xf numFmtId="0" fontId="14" fillId="0" borderId="0" xfId="0" applyFont="1" applyBorder="1" applyProtection="1"/>
    <xf numFmtId="0" fontId="2" fillId="0" borderId="0" xfId="0" applyFont="1" applyBorder="1" applyAlignment="1" applyProtection="1"/>
    <xf numFmtId="0" fontId="1" fillId="0" borderId="0" xfId="0" applyFont="1" applyBorder="1" applyAlignment="1" applyProtection="1"/>
    <xf numFmtId="0" fontId="14" fillId="0" borderId="29" xfId="0" applyFont="1" applyBorder="1" applyAlignment="1" applyProtection="1">
      <alignment horizontal="left" vertical="justify"/>
    </xf>
    <xf numFmtId="0" fontId="14" fillId="0" borderId="30" xfId="0" applyFont="1" applyBorder="1" applyProtection="1"/>
    <xf numFmtId="0" fontId="14" fillId="0" borderId="30" xfId="0" applyFont="1" applyFill="1" applyBorder="1" applyProtection="1"/>
    <xf numFmtId="0" fontId="2" fillId="0" borderId="30" xfId="0" applyFont="1" applyBorder="1" applyAlignment="1" applyProtection="1"/>
    <xf numFmtId="0" fontId="1" fillId="0" borderId="30" xfId="0" applyFont="1" applyBorder="1" applyAlignment="1" applyProtection="1"/>
    <xf numFmtId="0" fontId="0" fillId="0" borderId="30" xfId="0" applyBorder="1" applyProtection="1"/>
    <xf numFmtId="0" fontId="0" fillId="0" borderId="31" xfId="0" applyBorder="1" applyProtection="1"/>
    <xf numFmtId="164" fontId="15" fillId="8" borderId="6" xfId="0" applyNumberFormat="1" applyFont="1" applyFill="1" applyBorder="1" applyAlignment="1" applyProtection="1">
      <alignment horizontal="center"/>
      <protection locked="0"/>
    </xf>
    <xf numFmtId="9" fontId="15" fillId="8" borderId="3" xfId="0" applyNumberFormat="1" applyFont="1" applyFill="1" applyBorder="1" applyAlignment="1" applyProtection="1">
      <alignment horizontal="center"/>
      <protection locked="0"/>
    </xf>
    <xf numFmtId="9" fontId="15" fillId="8" borderId="32" xfId="0" applyNumberFormat="1" applyFont="1" applyFill="1" applyBorder="1" applyAlignment="1" applyProtection="1">
      <alignment horizontal="center"/>
      <protection locked="0"/>
    </xf>
    <xf numFmtId="0" fontId="15" fillId="8" borderId="2" xfId="0" applyFont="1" applyFill="1" applyBorder="1" applyAlignment="1" applyProtection="1">
      <alignment horizontal="center"/>
      <protection locked="0"/>
    </xf>
    <xf numFmtId="0" fontId="14" fillId="8" borderId="33" xfId="0" applyFont="1" applyFill="1" applyBorder="1" applyAlignment="1" applyProtection="1">
      <alignment horizontal="center"/>
      <protection locked="0"/>
    </xf>
    <xf numFmtId="0" fontId="15" fillId="8" borderId="34" xfId="0" applyFont="1" applyFill="1" applyBorder="1" applyAlignment="1" applyProtection="1">
      <alignment horizontal="center"/>
      <protection locked="0"/>
    </xf>
    <xf numFmtId="0" fontId="14" fillId="8" borderId="35" xfId="0" applyFont="1" applyFill="1" applyBorder="1" applyAlignment="1" applyProtection="1">
      <alignment horizontal="center"/>
      <protection locked="0"/>
    </xf>
    <xf numFmtId="9" fontId="15" fillId="8" borderId="36" xfId="0" applyNumberFormat="1" applyFont="1" applyFill="1" applyBorder="1" applyAlignment="1" applyProtection="1">
      <alignment horizontal="center"/>
      <protection locked="0"/>
    </xf>
    <xf numFmtId="0" fontId="15" fillId="8" borderId="37" xfId="0" applyFont="1" applyFill="1" applyBorder="1" applyAlignment="1" applyProtection="1">
      <alignment horizontal="center"/>
      <protection locked="0"/>
    </xf>
    <xf numFmtId="9" fontId="15" fillId="8" borderId="38" xfId="0" applyNumberFormat="1" applyFont="1" applyFill="1" applyBorder="1" applyAlignment="1" applyProtection="1">
      <alignment horizontal="center"/>
      <protection locked="0"/>
    </xf>
    <xf numFmtId="9" fontId="15" fillId="8" borderId="39" xfId="0" applyNumberFormat="1" applyFont="1" applyFill="1" applyBorder="1" applyAlignment="1" applyProtection="1">
      <alignment horizontal="center"/>
      <protection locked="0"/>
    </xf>
    <xf numFmtId="0" fontId="14" fillId="8" borderId="19" xfId="0" applyFont="1" applyFill="1" applyBorder="1" applyAlignment="1" applyProtection="1">
      <alignment horizontal="center"/>
      <protection locked="0"/>
    </xf>
    <xf numFmtId="0" fontId="15" fillId="8" borderId="33" xfId="0" applyFont="1" applyFill="1" applyBorder="1" applyAlignment="1" applyProtection="1">
      <alignment horizontal="center"/>
      <protection locked="0"/>
    </xf>
    <xf numFmtId="0" fontId="18" fillId="8" borderId="33" xfId="0" applyFont="1" applyFill="1" applyBorder="1" applyAlignment="1" applyProtection="1">
      <alignment horizontal="center"/>
      <protection locked="0"/>
    </xf>
    <xf numFmtId="165" fontId="15" fillId="7" borderId="18" xfId="0" applyNumberFormat="1" applyFont="1" applyFill="1" applyBorder="1" applyAlignment="1" applyProtection="1">
      <alignment horizontal="center"/>
    </xf>
    <xf numFmtId="165" fontId="18" fillId="7" borderId="12" xfId="0" applyNumberFormat="1" applyFont="1" applyFill="1" applyBorder="1" applyAlignment="1" applyProtection="1">
      <alignment horizontal="center"/>
    </xf>
    <xf numFmtId="8" fontId="18" fillId="9" borderId="40" xfId="0" applyNumberFormat="1" applyFont="1" applyFill="1" applyBorder="1" applyAlignment="1" applyProtection="1">
      <alignment horizontal="center"/>
    </xf>
    <xf numFmtId="166" fontId="19" fillId="9" borderId="41" xfId="0" applyNumberFormat="1" applyFont="1" applyFill="1" applyBorder="1" applyAlignment="1" applyProtection="1">
      <alignment horizontal="center"/>
    </xf>
    <xf numFmtId="2" fontId="18" fillId="9" borderId="42" xfId="0" applyNumberFormat="1" applyFont="1" applyFill="1" applyBorder="1" applyAlignment="1" applyProtection="1">
      <alignment horizontal="center"/>
    </xf>
    <xf numFmtId="9" fontId="20" fillId="9" borderId="41" xfId="0" applyNumberFormat="1" applyFont="1" applyFill="1" applyBorder="1" applyAlignment="1" applyProtection="1">
      <alignment horizontal="center"/>
    </xf>
    <xf numFmtId="8" fontId="18" fillId="9" borderId="40" xfId="0" applyNumberFormat="1" applyFont="1" applyFill="1" applyBorder="1" applyAlignment="1" applyProtection="1">
      <alignment horizontal="center" vertical="center"/>
    </xf>
    <xf numFmtId="166" fontId="19" fillId="9" borderId="41" xfId="0" applyNumberFormat="1" applyFont="1" applyFill="1" applyBorder="1" applyAlignment="1" applyProtection="1">
      <alignment horizontal="center" vertical="center"/>
    </xf>
    <xf numFmtId="2" fontId="18" fillId="9" borderId="42" xfId="0" applyNumberFormat="1" applyFont="1" applyFill="1" applyBorder="1" applyAlignment="1" applyProtection="1">
      <alignment horizontal="center" vertical="center"/>
    </xf>
    <xf numFmtId="0" fontId="10" fillId="8" borderId="43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/>
    <xf numFmtId="45" fontId="6" fillId="0" borderId="0" xfId="0" applyNumberFormat="1" applyFont="1" applyProtection="1"/>
    <xf numFmtId="0" fontId="6" fillId="0" borderId="0" xfId="0" applyFont="1" applyProtection="1"/>
    <xf numFmtId="0" fontId="9" fillId="0" borderId="0" xfId="0" applyFont="1" applyProtection="1"/>
    <xf numFmtId="0" fontId="3" fillId="10" borderId="44" xfId="0" applyFont="1" applyFill="1" applyBorder="1" applyAlignment="1" applyProtection="1">
      <alignment horizontal="center" vertical="center"/>
    </xf>
    <xf numFmtId="1" fontId="4" fillId="10" borderId="45" xfId="0" applyNumberFormat="1" applyFont="1" applyFill="1" applyBorder="1" applyAlignment="1" applyProtection="1">
      <alignment horizontal="center" vertical="center"/>
    </xf>
    <xf numFmtId="1" fontId="4" fillId="10" borderId="5" xfId="0" applyNumberFormat="1" applyFont="1" applyFill="1" applyBorder="1" applyAlignment="1" applyProtection="1">
      <alignment horizontal="center" vertical="center"/>
    </xf>
    <xf numFmtId="1" fontId="9" fillId="10" borderId="5" xfId="0" applyNumberFormat="1" applyFont="1" applyFill="1" applyBorder="1" applyAlignment="1" applyProtection="1">
      <alignment horizontal="center" vertical="center"/>
    </xf>
    <xf numFmtId="1" fontId="4" fillId="10" borderId="5" xfId="0" applyNumberFormat="1" applyFont="1" applyFill="1" applyBorder="1" applyAlignment="1" applyProtection="1">
      <alignment horizontal="left" vertical="center"/>
    </xf>
    <xf numFmtId="1" fontId="4" fillId="10" borderId="46" xfId="0" applyNumberFormat="1" applyFont="1" applyFill="1" applyBorder="1" applyAlignment="1" applyProtection="1">
      <alignment horizontal="center" vertical="center"/>
    </xf>
    <xf numFmtId="1" fontId="4" fillId="10" borderId="6" xfId="0" applyNumberFormat="1" applyFont="1" applyFill="1" applyBorder="1" applyAlignment="1" applyProtection="1">
      <alignment horizontal="center" vertical="center"/>
    </xf>
    <xf numFmtId="1" fontId="4" fillId="10" borderId="9" xfId="0" applyNumberFormat="1" applyFont="1" applyFill="1" applyBorder="1" applyAlignment="1" applyProtection="1">
      <alignment horizontal="center" vertical="center"/>
    </xf>
    <xf numFmtId="0" fontId="8" fillId="11" borderId="44" xfId="0" applyFont="1" applyFill="1" applyBorder="1" applyAlignment="1" applyProtection="1">
      <alignment horizontal="center" vertical="center"/>
    </xf>
    <xf numFmtId="0" fontId="8" fillId="11" borderId="10" xfId="0" applyFont="1" applyFill="1" applyBorder="1" applyAlignment="1" applyProtection="1">
      <alignment horizontal="center" vertical="center"/>
    </xf>
    <xf numFmtId="164" fontId="4" fillId="12" borderId="41" xfId="0" applyNumberFormat="1" applyFont="1" applyFill="1" applyBorder="1" applyAlignment="1" applyProtection="1">
      <alignment horizontal="center" vertical="center"/>
    </xf>
    <xf numFmtId="164" fontId="9" fillId="13" borderId="41" xfId="0" applyNumberFormat="1" applyFont="1" applyFill="1" applyBorder="1" applyAlignment="1" applyProtection="1">
      <alignment horizontal="center" vertical="center"/>
    </xf>
    <xf numFmtId="164" fontId="4" fillId="12" borderId="42" xfId="0" applyNumberFormat="1" applyFont="1" applyFill="1" applyBorder="1" applyAlignment="1" applyProtection="1">
      <alignment horizontal="center" vertical="center"/>
    </xf>
    <xf numFmtId="45" fontId="11" fillId="0" borderId="47" xfId="0" applyNumberFormat="1" applyFont="1" applyBorder="1" applyAlignment="1" applyProtection="1">
      <alignment horizontal="center" vertical="center"/>
    </xf>
    <xf numFmtId="45" fontId="11" fillId="0" borderId="47" xfId="0" applyNumberFormat="1" applyFont="1" applyFill="1" applyBorder="1" applyAlignment="1" applyProtection="1">
      <alignment horizontal="center" vertical="center"/>
    </xf>
    <xf numFmtId="45" fontId="4" fillId="14" borderId="47" xfId="0" applyNumberFormat="1" applyFont="1" applyFill="1" applyBorder="1" applyAlignment="1" applyProtection="1">
      <alignment horizontal="center" vertical="center"/>
    </xf>
    <xf numFmtId="45" fontId="11" fillId="0" borderId="48" xfId="0" applyNumberFormat="1" applyFont="1" applyBorder="1" applyAlignment="1" applyProtection="1">
      <alignment horizontal="center" vertical="center"/>
    </xf>
    <xf numFmtId="45" fontId="11" fillId="15" borderId="47" xfId="0" applyNumberFormat="1" applyFont="1" applyFill="1" applyBorder="1" applyAlignment="1" applyProtection="1">
      <alignment horizontal="center" vertical="center"/>
    </xf>
    <xf numFmtId="165" fontId="11" fillId="0" borderId="47" xfId="0" applyNumberFormat="1" applyFont="1" applyBorder="1" applyAlignment="1" applyProtection="1">
      <alignment horizontal="center" vertical="center"/>
    </xf>
    <xf numFmtId="165" fontId="11" fillId="0" borderId="47" xfId="0" applyNumberFormat="1" applyFont="1" applyFill="1" applyBorder="1" applyAlignment="1" applyProtection="1">
      <alignment horizontal="center" vertical="center"/>
    </xf>
    <xf numFmtId="165" fontId="11" fillId="5" borderId="47" xfId="0" applyNumberFormat="1" applyFont="1" applyFill="1" applyBorder="1" applyAlignment="1" applyProtection="1">
      <alignment horizontal="center" vertical="center"/>
    </xf>
    <xf numFmtId="165" fontId="4" fillId="14" borderId="47" xfId="0" applyNumberFormat="1" applyFont="1" applyFill="1" applyBorder="1" applyAlignment="1" applyProtection="1">
      <alignment horizontal="center" vertical="center"/>
    </xf>
    <xf numFmtId="165" fontId="11" fillId="9" borderId="47" xfId="0" applyNumberFormat="1" applyFont="1" applyFill="1" applyBorder="1" applyAlignment="1" applyProtection="1">
      <alignment horizontal="center" vertical="center"/>
    </xf>
    <xf numFmtId="165" fontId="11" fillId="0" borderId="48" xfId="0" applyNumberFormat="1" applyFont="1" applyBorder="1" applyAlignment="1" applyProtection="1">
      <alignment horizontal="center" vertical="center"/>
    </xf>
    <xf numFmtId="165" fontId="11" fillId="16" borderId="47" xfId="0" applyNumberFormat="1" applyFont="1" applyFill="1" applyBorder="1" applyAlignment="1" applyProtection="1">
      <alignment horizontal="center" vertical="center"/>
    </xf>
    <xf numFmtId="0" fontId="10" fillId="17" borderId="49" xfId="0" applyFont="1" applyFill="1" applyBorder="1" applyAlignment="1" applyProtection="1">
      <alignment horizontal="center" vertical="center"/>
    </xf>
    <xf numFmtId="1" fontId="4" fillId="0" borderId="47" xfId="0" applyNumberFormat="1" applyFont="1" applyFill="1" applyBorder="1" applyAlignment="1" applyProtection="1">
      <alignment horizontal="center" vertical="center"/>
    </xf>
    <xf numFmtId="1" fontId="4" fillId="18" borderId="47" xfId="0" applyNumberFormat="1" applyFont="1" applyFill="1" applyBorder="1" applyAlignment="1" applyProtection="1">
      <alignment horizontal="center" vertical="center"/>
    </xf>
    <xf numFmtId="1" fontId="4" fillId="0" borderId="48" xfId="0" applyNumberFormat="1" applyFont="1" applyFill="1" applyBorder="1" applyAlignment="1" applyProtection="1">
      <alignment horizontal="center" vertical="center"/>
    </xf>
    <xf numFmtId="1" fontId="4" fillId="14" borderId="47" xfId="0" applyNumberFormat="1" applyFont="1" applyFill="1" applyBorder="1" applyAlignment="1" applyProtection="1">
      <alignment horizontal="center" vertical="center"/>
    </xf>
    <xf numFmtId="0" fontId="6" fillId="0" borderId="44" xfId="0" applyFont="1" applyBorder="1" applyProtection="1"/>
    <xf numFmtId="45" fontId="6" fillId="0" borderId="5" xfId="0" applyNumberFormat="1" applyFont="1" applyBorder="1" applyProtection="1"/>
    <xf numFmtId="0" fontId="6" fillId="0" borderId="5" xfId="0" applyFont="1" applyBorder="1" applyProtection="1"/>
    <xf numFmtId="0" fontId="6" fillId="0" borderId="50" xfId="0" applyFont="1" applyBorder="1" applyProtection="1"/>
    <xf numFmtId="0" fontId="13" fillId="0" borderId="1" xfId="0" quotePrefix="1" applyFont="1" applyBorder="1" applyProtection="1"/>
    <xf numFmtId="45" fontId="9" fillId="0" borderId="0" xfId="0" applyNumberFormat="1" applyFont="1" applyBorder="1" applyProtection="1"/>
    <xf numFmtId="0" fontId="9" fillId="0" borderId="0" xfId="0" applyFont="1" applyBorder="1" applyProtection="1"/>
    <xf numFmtId="0" fontId="9" fillId="0" borderId="8" xfId="0" applyFont="1" applyBorder="1" applyProtection="1"/>
    <xf numFmtId="0" fontId="13" fillId="0" borderId="1" xfId="0" applyFont="1" applyBorder="1" applyProtection="1"/>
    <xf numFmtId="0" fontId="6" fillId="0" borderId="1" xfId="0" applyFont="1" applyBorder="1" applyProtection="1"/>
    <xf numFmtId="45" fontId="6" fillId="0" borderId="0" xfId="0" applyNumberFormat="1" applyFont="1" applyBorder="1" applyProtection="1"/>
    <xf numFmtId="0" fontId="6" fillId="0" borderId="0" xfId="0" applyFont="1" applyBorder="1" applyProtection="1"/>
    <xf numFmtId="0" fontId="6" fillId="0" borderId="8" xfId="0" applyFont="1" applyBorder="1" applyProtection="1"/>
    <xf numFmtId="45" fontId="13" fillId="0" borderId="0" xfId="0" applyNumberFormat="1" applyFont="1" applyBorder="1" applyProtection="1"/>
    <xf numFmtId="0" fontId="13" fillId="0" borderId="8" xfId="0" applyFont="1" applyBorder="1" applyProtection="1"/>
    <xf numFmtId="45" fontId="6" fillId="15" borderId="0" xfId="0" applyNumberFormat="1" applyFont="1" applyFill="1" applyBorder="1" applyProtection="1"/>
    <xf numFmtId="45" fontId="6" fillId="5" borderId="0" xfId="0" applyNumberFormat="1" applyFont="1" applyFill="1" applyBorder="1" applyProtection="1"/>
    <xf numFmtId="45" fontId="6" fillId="9" borderId="0" xfId="0" applyNumberFormat="1" applyFont="1" applyFill="1" applyBorder="1" applyProtection="1"/>
    <xf numFmtId="45" fontId="6" fillId="16" borderId="0" xfId="0" applyNumberFormat="1" applyFont="1" applyFill="1" applyBorder="1" applyProtection="1"/>
    <xf numFmtId="0" fontId="6" fillId="0" borderId="10" xfId="0" applyFont="1" applyBorder="1" applyProtection="1"/>
    <xf numFmtId="45" fontId="6" fillId="0" borderId="6" xfId="0" applyNumberFormat="1" applyFont="1" applyBorder="1" applyProtection="1"/>
    <xf numFmtId="0" fontId="6" fillId="0" borderId="6" xfId="0" applyFont="1" applyBorder="1" applyProtection="1"/>
    <xf numFmtId="0" fontId="6" fillId="0" borderId="9" xfId="0" applyFont="1" applyBorder="1" applyProtection="1"/>
    <xf numFmtId="0" fontId="14" fillId="0" borderId="0" xfId="0" applyFont="1" applyFill="1" applyBorder="1" applyAlignment="1" applyProtection="1">
      <alignment horizontal="center"/>
    </xf>
    <xf numFmtId="164" fontId="15" fillId="0" borderId="0" xfId="0" applyNumberFormat="1" applyFont="1" applyFill="1" applyBorder="1" applyAlignment="1" applyProtection="1">
      <alignment horizontal="center"/>
      <protection locked="0"/>
    </xf>
    <xf numFmtId="9" fontId="15" fillId="0" borderId="0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164" fontId="15" fillId="0" borderId="0" xfId="0" applyNumberFormat="1" applyFont="1" applyFill="1" applyBorder="1" applyAlignment="1" applyProtection="1">
      <alignment horizontal="center"/>
    </xf>
    <xf numFmtId="168" fontId="16" fillId="0" borderId="0" xfId="0" applyNumberFormat="1" applyFont="1" applyFill="1" applyBorder="1" applyAlignment="1" applyProtection="1">
      <alignment horizontal="center"/>
    </xf>
    <xf numFmtId="8" fontId="18" fillId="0" borderId="0" xfId="0" applyNumberFormat="1" applyFont="1" applyFill="1" applyBorder="1" applyAlignment="1" applyProtection="1">
      <alignment horizontal="center"/>
    </xf>
    <xf numFmtId="9" fontId="20" fillId="0" borderId="0" xfId="0" applyNumberFormat="1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justify"/>
    </xf>
    <xf numFmtId="8" fontId="18" fillId="0" borderId="0" xfId="0" applyNumberFormat="1" applyFont="1" applyFill="1" applyBorder="1" applyAlignment="1" applyProtection="1">
      <alignment horizontal="center" vertical="center"/>
    </xf>
    <xf numFmtId="166" fontId="19" fillId="0" borderId="0" xfId="0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center"/>
      <protection locked="0"/>
    </xf>
    <xf numFmtId="166" fontId="19" fillId="0" borderId="0" xfId="0" applyNumberFormat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vertical="center" textRotation="255"/>
      <protection locked="0"/>
    </xf>
    <xf numFmtId="0" fontId="15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255"/>
      <protection locked="0"/>
    </xf>
    <xf numFmtId="0" fontId="1" fillId="0" borderId="0" xfId="0" applyFont="1" applyFill="1" applyBorder="1" applyAlignment="1" applyProtection="1">
      <alignment vertical="center" textRotation="255"/>
      <protection locked="0"/>
    </xf>
    <xf numFmtId="164" fontId="15" fillId="9" borderId="13" xfId="0" applyNumberFormat="1" applyFont="1" applyFill="1" applyBorder="1" applyAlignment="1" applyProtection="1">
      <alignment horizontal="center"/>
    </xf>
    <xf numFmtId="9" fontId="15" fillId="5" borderId="39" xfId="0" applyNumberFormat="1" applyFont="1" applyFill="1" applyBorder="1" applyAlignment="1" applyProtection="1">
      <alignment horizontal="center"/>
      <protection locked="0"/>
    </xf>
    <xf numFmtId="168" fontId="16" fillId="16" borderId="16" xfId="0" applyNumberFormat="1" applyFont="1" applyFill="1" applyBorder="1" applyAlignment="1" applyProtection="1">
      <alignment horizontal="center"/>
    </xf>
    <xf numFmtId="0" fontId="15" fillId="19" borderId="0" xfId="0" applyFont="1" applyFill="1" applyBorder="1" applyAlignment="1" applyProtection="1">
      <protection locked="0"/>
    </xf>
    <xf numFmtId="0" fontId="2" fillId="19" borderId="0" xfId="0" applyFont="1" applyFill="1" applyBorder="1" applyAlignment="1" applyProtection="1">
      <alignment vertical="center" textRotation="255"/>
      <protection locked="0"/>
    </xf>
    <xf numFmtId="0" fontId="15" fillId="19" borderId="8" xfId="0" applyFont="1" applyFill="1" applyBorder="1" applyAlignment="1" applyProtection="1">
      <alignment horizontal="center"/>
    </xf>
    <xf numFmtId="0" fontId="14" fillId="7" borderId="10" xfId="0" applyFont="1" applyFill="1" applyBorder="1" applyAlignment="1" applyProtection="1">
      <alignment horizontal="center"/>
    </xf>
    <xf numFmtId="164" fontId="15" fillId="7" borderId="6" xfId="0" applyNumberFormat="1" applyFont="1" applyFill="1" applyBorder="1" applyAlignment="1" applyProtection="1">
      <alignment horizontal="center"/>
      <protection locked="0"/>
    </xf>
    <xf numFmtId="0" fontId="14" fillId="20" borderId="13" xfId="0" applyFont="1" applyFill="1" applyBorder="1" applyAlignment="1" applyProtection="1">
      <alignment horizontal="center"/>
    </xf>
    <xf numFmtId="0" fontId="14" fillId="20" borderId="33" xfId="0" applyFont="1" applyFill="1" applyBorder="1" applyAlignment="1" applyProtection="1">
      <alignment horizontal="center"/>
      <protection locked="0"/>
    </xf>
    <xf numFmtId="0" fontId="23" fillId="19" borderId="0" xfId="0" applyFont="1" applyFill="1" applyBorder="1" applyAlignment="1" applyProtection="1">
      <protection locked="0"/>
    </xf>
    <xf numFmtId="0" fontId="18" fillId="0" borderId="56" xfId="0" applyFont="1" applyFill="1" applyBorder="1" applyAlignment="1" applyProtection="1">
      <alignment horizontal="center"/>
    </xf>
    <xf numFmtId="0" fontId="18" fillId="0" borderId="57" xfId="0" applyFont="1" applyFill="1" applyBorder="1" applyAlignment="1" applyProtection="1">
      <alignment horizontal="center"/>
      <protection locked="0"/>
    </xf>
    <xf numFmtId="165" fontId="18" fillId="0" borderId="57" xfId="0" applyNumberFormat="1" applyFont="1" applyFill="1" applyBorder="1" applyAlignment="1" applyProtection="1">
      <alignment horizontal="center"/>
    </xf>
    <xf numFmtId="0" fontId="19" fillId="0" borderId="57" xfId="0" applyFont="1" applyFill="1" applyBorder="1" applyAlignment="1" applyProtection="1">
      <alignment vertical="center" textRotation="255"/>
      <protection locked="0"/>
    </xf>
    <xf numFmtId="0" fontId="18" fillId="0" borderId="57" xfId="0" applyFont="1" applyFill="1" applyBorder="1" applyAlignment="1" applyProtection="1">
      <alignment horizontal="center"/>
    </xf>
    <xf numFmtId="165" fontId="18" fillId="0" borderId="11" xfId="0" applyNumberFormat="1" applyFont="1" applyFill="1" applyBorder="1" applyAlignment="1" applyProtection="1">
      <alignment horizontal="center"/>
    </xf>
    <xf numFmtId="168" fontId="9" fillId="16" borderId="56" xfId="0" applyNumberFormat="1" applyFont="1" applyFill="1" applyBorder="1" applyAlignment="1" applyProtection="1"/>
    <xf numFmtId="168" fontId="19" fillId="16" borderId="57" xfId="0" applyNumberFormat="1" applyFont="1" applyFill="1" applyBorder="1" applyAlignment="1" applyProtection="1"/>
    <xf numFmtId="165" fontId="18" fillId="16" borderId="11" xfId="0" applyNumberFormat="1" applyFont="1" applyFill="1" applyBorder="1" applyAlignment="1" applyProtection="1">
      <alignment horizontal="center"/>
    </xf>
    <xf numFmtId="0" fontId="24" fillId="0" borderId="0" xfId="0" applyFont="1"/>
    <xf numFmtId="0" fontId="24" fillId="0" borderId="58" xfId="0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24" fillId="0" borderId="59" xfId="0" applyFont="1" applyBorder="1" applyAlignment="1">
      <alignment horizontal="center"/>
    </xf>
    <xf numFmtId="0" fontId="24" fillId="0" borderId="60" xfId="0" applyFont="1" applyBorder="1" applyAlignment="1">
      <alignment horizontal="center"/>
    </xf>
    <xf numFmtId="0" fontId="25" fillId="21" borderId="61" xfId="0" applyFont="1" applyFill="1" applyBorder="1" applyAlignment="1">
      <alignment horizontal="center"/>
    </xf>
    <xf numFmtId="21" fontId="24" fillId="21" borderId="62" xfId="0" applyNumberFormat="1" applyFont="1" applyFill="1" applyBorder="1" applyAlignment="1">
      <alignment horizontal="center"/>
    </xf>
    <xf numFmtId="21" fontId="24" fillId="21" borderId="63" xfId="0" applyNumberFormat="1" applyFont="1" applyFill="1" applyBorder="1" applyAlignment="1">
      <alignment horizontal="center"/>
    </xf>
    <xf numFmtId="21" fontId="24" fillId="21" borderId="64" xfId="0" applyNumberFormat="1" applyFont="1" applyFill="1" applyBorder="1" applyAlignment="1">
      <alignment horizontal="center"/>
    </xf>
    <xf numFmtId="0" fontId="24" fillId="0" borderId="65" xfId="0" applyFont="1" applyBorder="1" applyAlignment="1">
      <alignment horizontal="center"/>
    </xf>
    <xf numFmtId="21" fontId="24" fillId="0" borderId="66" xfId="0" applyNumberFormat="1" applyFont="1" applyBorder="1" applyAlignment="1">
      <alignment horizontal="center"/>
    </xf>
    <xf numFmtId="21" fontId="24" fillId="0" borderId="67" xfId="0" applyNumberFormat="1" applyFont="1" applyBorder="1" applyAlignment="1">
      <alignment horizontal="center"/>
    </xf>
    <xf numFmtId="21" fontId="24" fillId="0" borderId="68" xfId="0" applyNumberFormat="1" applyFont="1" applyBorder="1" applyAlignment="1">
      <alignment horizontal="center"/>
    </xf>
    <xf numFmtId="0" fontId="24" fillId="22" borderId="65" xfId="0" applyFont="1" applyFill="1" applyBorder="1" applyAlignment="1">
      <alignment horizontal="center"/>
    </xf>
    <xf numFmtId="21" fontId="24" fillId="22" borderId="66" xfId="0" applyNumberFormat="1" applyFont="1" applyFill="1" applyBorder="1" applyAlignment="1">
      <alignment horizontal="center"/>
    </xf>
    <xf numFmtId="21" fontId="24" fillId="22" borderId="67" xfId="0" applyNumberFormat="1" applyFont="1" applyFill="1" applyBorder="1" applyAlignment="1">
      <alignment horizontal="center"/>
    </xf>
    <xf numFmtId="21" fontId="24" fillId="22" borderId="68" xfId="0" applyNumberFormat="1" applyFont="1" applyFill="1" applyBorder="1" applyAlignment="1">
      <alignment horizontal="center"/>
    </xf>
    <xf numFmtId="0" fontId="25" fillId="23" borderId="65" xfId="0" applyFont="1" applyFill="1" applyBorder="1" applyAlignment="1">
      <alignment horizontal="center"/>
    </xf>
    <xf numFmtId="21" fontId="24" fillId="23" borderId="66" xfId="0" applyNumberFormat="1" applyFont="1" applyFill="1" applyBorder="1" applyAlignment="1">
      <alignment horizontal="center"/>
    </xf>
    <xf numFmtId="21" fontId="24" fillId="23" borderId="67" xfId="0" applyNumberFormat="1" applyFont="1" applyFill="1" applyBorder="1" applyAlignment="1">
      <alignment horizontal="center"/>
    </xf>
    <xf numFmtId="21" fontId="24" fillId="23" borderId="69" xfId="0" applyNumberFormat="1" applyFont="1" applyFill="1" applyBorder="1" applyAlignment="1">
      <alignment horizontal="center"/>
    </xf>
    <xf numFmtId="0" fontId="25" fillId="24" borderId="65" xfId="0" applyFont="1" applyFill="1" applyBorder="1" applyAlignment="1">
      <alignment horizontal="center"/>
    </xf>
    <xf numFmtId="21" fontId="24" fillId="24" borderId="66" xfId="0" applyNumberFormat="1" applyFont="1" applyFill="1" applyBorder="1" applyAlignment="1">
      <alignment horizontal="center"/>
    </xf>
    <xf numFmtId="21" fontId="24" fillId="24" borderId="67" xfId="0" applyNumberFormat="1" applyFont="1" applyFill="1" applyBorder="1" applyAlignment="1">
      <alignment horizontal="center"/>
    </xf>
    <xf numFmtId="21" fontId="24" fillId="24" borderId="68" xfId="0" applyNumberFormat="1" applyFont="1" applyFill="1" applyBorder="1" applyAlignment="1">
      <alignment horizontal="center"/>
    </xf>
    <xf numFmtId="0" fontId="24" fillId="0" borderId="29" xfId="0" applyFont="1" applyBorder="1" applyAlignment="1">
      <alignment horizontal="center"/>
    </xf>
    <xf numFmtId="21" fontId="24" fillId="0" borderId="70" xfId="0" applyNumberFormat="1" applyFont="1" applyBorder="1" applyAlignment="1">
      <alignment horizontal="center"/>
    </xf>
    <xf numFmtId="21" fontId="24" fillId="0" borderId="30" xfId="0" applyNumberFormat="1" applyFont="1" applyBorder="1" applyAlignment="1">
      <alignment horizontal="center"/>
    </xf>
    <xf numFmtId="21" fontId="24" fillId="0" borderId="31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21" fontId="24" fillId="0" borderId="0" xfId="0" applyNumberFormat="1" applyFont="1" applyAlignment="1">
      <alignment horizontal="center"/>
    </xf>
    <xf numFmtId="0" fontId="24" fillId="0" borderId="0" xfId="0" applyFont="1" applyProtection="1">
      <protection locked="0"/>
    </xf>
    <xf numFmtId="0" fontId="1" fillId="8" borderId="54" xfId="0" applyFont="1" applyFill="1" applyBorder="1" applyAlignment="1" applyProtection="1">
      <alignment horizontal="center" vertical="justify" textRotation="255"/>
      <protection locked="0"/>
    </xf>
    <xf numFmtId="0" fontId="1" fillId="8" borderId="7" xfId="0" applyFont="1" applyFill="1" applyBorder="1" applyAlignment="1" applyProtection="1">
      <alignment horizontal="center" vertical="justify" textRotation="255"/>
      <protection locked="0"/>
    </xf>
    <xf numFmtId="0" fontId="1" fillId="8" borderId="8" xfId="0" applyFont="1" applyFill="1" applyBorder="1" applyAlignment="1" applyProtection="1">
      <alignment horizontal="center" vertical="justify" textRotation="255"/>
      <protection locked="0"/>
    </xf>
    <xf numFmtId="0" fontId="1" fillId="8" borderId="9" xfId="0" applyFont="1" applyFill="1" applyBorder="1" applyAlignment="1" applyProtection="1">
      <alignment horizontal="center" vertical="justify" textRotation="255"/>
      <protection locked="0"/>
    </xf>
    <xf numFmtId="0" fontId="15" fillId="19" borderId="44" xfId="0" applyFont="1" applyFill="1" applyBorder="1" applyAlignment="1" applyProtection="1">
      <alignment horizontal="center"/>
      <protection locked="0"/>
    </xf>
    <xf numFmtId="0" fontId="15" fillId="19" borderId="5" xfId="0" applyFont="1" applyFill="1" applyBorder="1" applyAlignment="1" applyProtection="1">
      <alignment horizontal="center"/>
      <protection locked="0"/>
    </xf>
    <xf numFmtId="0" fontId="15" fillId="19" borderId="50" xfId="0" applyFont="1" applyFill="1" applyBorder="1" applyAlignment="1" applyProtection="1">
      <alignment horizontal="center"/>
      <protection locked="0"/>
    </xf>
    <xf numFmtId="164" fontId="18" fillId="9" borderId="56" xfId="0" applyNumberFormat="1" applyFont="1" applyFill="1" applyBorder="1" applyAlignment="1" applyProtection="1">
      <alignment horizontal="center"/>
    </xf>
    <xf numFmtId="164" fontId="18" fillId="9" borderId="57" xfId="0" applyNumberFormat="1" applyFont="1" applyFill="1" applyBorder="1" applyAlignment="1" applyProtection="1">
      <alignment horizontal="center"/>
    </xf>
    <xf numFmtId="164" fontId="18" fillId="9" borderId="11" xfId="0" applyNumberFormat="1" applyFont="1" applyFill="1" applyBorder="1" applyAlignment="1" applyProtection="1">
      <alignment horizontal="center"/>
    </xf>
    <xf numFmtId="164" fontId="17" fillId="9" borderId="56" xfId="0" applyNumberFormat="1" applyFont="1" applyFill="1" applyBorder="1" applyAlignment="1" applyProtection="1">
      <alignment horizontal="center"/>
    </xf>
    <xf numFmtId="164" fontId="17" fillId="9" borderId="57" xfId="0" applyNumberFormat="1" applyFont="1" applyFill="1" applyBorder="1" applyAlignment="1" applyProtection="1">
      <alignment horizontal="center"/>
    </xf>
    <xf numFmtId="164" fontId="17" fillId="9" borderId="11" xfId="0" applyNumberFormat="1" applyFont="1" applyFill="1" applyBorder="1" applyAlignment="1" applyProtection="1">
      <alignment horizontal="center"/>
    </xf>
    <xf numFmtId="0" fontId="18" fillId="20" borderId="56" xfId="0" applyFont="1" applyFill="1" applyBorder="1" applyAlignment="1" applyProtection="1">
      <alignment horizontal="center"/>
    </xf>
    <xf numFmtId="0" fontId="18" fillId="20" borderId="57" xfId="0" applyFont="1" applyFill="1" applyBorder="1" applyAlignment="1" applyProtection="1">
      <alignment horizontal="center"/>
    </xf>
    <xf numFmtId="0" fontId="18" fillId="20" borderId="11" xfId="0" applyFont="1" applyFill="1" applyBorder="1" applyAlignment="1" applyProtection="1">
      <alignment horizontal="center"/>
    </xf>
    <xf numFmtId="0" fontId="21" fillId="5" borderId="44" xfId="0" applyFont="1" applyFill="1" applyBorder="1" applyAlignment="1" applyProtection="1">
      <alignment horizontal="center" vertical="center"/>
      <protection locked="0"/>
    </xf>
    <xf numFmtId="0" fontId="22" fillId="5" borderId="5" xfId="0" applyFont="1" applyFill="1" applyBorder="1" applyAlignment="1">
      <alignment horizontal="center" vertical="center"/>
    </xf>
    <xf numFmtId="0" fontId="22" fillId="5" borderId="50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164" fontId="15" fillId="7" borderId="0" xfId="0" applyNumberFormat="1" applyFont="1" applyFill="1" applyBorder="1" applyAlignment="1" applyProtection="1">
      <alignment horizontal="center"/>
      <protection locked="0"/>
    </xf>
    <xf numFmtId="164" fontId="15" fillId="7" borderId="8" xfId="0" applyNumberFormat="1" applyFont="1" applyFill="1" applyBorder="1" applyAlignment="1" applyProtection="1">
      <alignment horizontal="center"/>
      <protection locked="0"/>
    </xf>
    <xf numFmtId="165" fontId="18" fillId="5" borderId="56" xfId="0" applyNumberFormat="1" applyFont="1" applyFill="1" applyBorder="1" applyAlignment="1" applyProtection="1">
      <alignment horizontal="center"/>
    </xf>
    <xf numFmtId="165" fontId="18" fillId="5" borderId="57" xfId="0" applyNumberFormat="1" applyFont="1" applyFill="1" applyBorder="1" applyAlignment="1" applyProtection="1">
      <alignment horizontal="center"/>
    </xf>
    <xf numFmtId="165" fontId="18" fillId="5" borderId="11" xfId="0" applyNumberFormat="1" applyFont="1" applyFill="1" applyBorder="1" applyAlignment="1" applyProtection="1">
      <alignment horizontal="center"/>
    </xf>
    <xf numFmtId="45" fontId="12" fillId="0" borderId="51" xfId="0" applyNumberFormat="1" applyFont="1" applyBorder="1" applyAlignment="1" applyProtection="1">
      <alignment horizontal="center" vertical="center"/>
    </xf>
    <xf numFmtId="45" fontId="12" fillId="0" borderId="52" xfId="0" applyNumberFormat="1" applyFont="1" applyBorder="1" applyAlignment="1" applyProtection="1">
      <alignment horizontal="center" vertical="center"/>
    </xf>
    <xf numFmtId="45" fontId="12" fillId="0" borderId="53" xfId="0" applyNumberFormat="1" applyFont="1" applyBorder="1" applyAlignment="1" applyProtection="1">
      <alignment horizontal="center" vertical="center"/>
    </xf>
    <xf numFmtId="167" fontId="4" fillId="4" borderId="5" xfId="0" applyNumberFormat="1" applyFont="1" applyFill="1" applyBorder="1" applyAlignment="1" applyProtection="1">
      <alignment horizontal="center" vertical="center"/>
      <protection locked="0"/>
    </xf>
    <xf numFmtId="167" fontId="4" fillId="4" borderId="50" xfId="0" applyNumberFormat="1" applyFont="1" applyFill="1" applyBorder="1" applyAlignment="1" applyProtection="1">
      <alignment horizontal="center" vertical="center"/>
      <protection locked="0"/>
    </xf>
    <xf numFmtId="1" fontId="4" fillId="10" borderId="6" xfId="0" applyNumberFormat="1" applyFont="1" applyFill="1" applyBorder="1" applyAlignment="1" applyProtection="1">
      <alignment horizontal="center" vertical="center"/>
    </xf>
    <xf numFmtId="1" fontId="4" fillId="4" borderId="6" xfId="0" applyNumberFormat="1" applyFont="1" applyFill="1" applyBorder="1" applyAlignment="1" applyProtection="1">
      <alignment vertical="center"/>
      <protection locked="0"/>
    </xf>
    <xf numFmtId="0" fontId="1" fillId="8" borderId="55" xfId="0" applyFont="1" applyFill="1" applyBorder="1" applyAlignment="1" applyProtection="1">
      <alignment horizontal="center" vertical="justify" textRotation="255"/>
      <protection locked="0"/>
    </xf>
    <xf numFmtId="0" fontId="15" fillId="8" borderId="44" xfId="0" applyFont="1" applyFill="1" applyBorder="1" applyAlignment="1" applyProtection="1">
      <alignment horizontal="center"/>
      <protection locked="0"/>
    </xf>
    <xf numFmtId="0" fontId="15" fillId="8" borderId="5" xfId="0" applyFont="1" applyFill="1" applyBorder="1" applyAlignment="1" applyProtection="1">
      <alignment horizontal="center"/>
      <protection locked="0"/>
    </xf>
    <xf numFmtId="0" fontId="15" fillId="8" borderId="50" xfId="0" applyFont="1" applyFill="1" applyBorder="1" applyAlignment="1" applyProtection="1">
      <alignment horizontal="center"/>
      <protection locked="0"/>
    </xf>
    <xf numFmtId="0" fontId="14" fillId="8" borderId="54" xfId="0" applyFont="1" applyFill="1" applyBorder="1" applyAlignment="1" applyProtection="1">
      <alignment horizontal="center" vertical="center" textRotation="255"/>
      <protection locked="0"/>
    </xf>
    <xf numFmtId="0" fontId="1" fillId="8" borderId="7" xfId="0" applyFont="1" applyFill="1" applyBorder="1" applyAlignment="1" applyProtection="1">
      <alignment horizontal="center" vertical="center" textRotation="255"/>
      <protection locked="0"/>
    </xf>
    <xf numFmtId="0" fontId="1" fillId="8" borderId="55" xfId="0" applyFont="1" applyFill="1" applyBorder="1" applyAlignment="1" applyProtection="1">
      <alignment horizontal="center" vertical="center" textRotation="255"/>
      <protection locked="0"/>
    </xf>
    <xf numFmtId="0" fontId="2" fillId="8" borderId="54" xfId="0" applyFont="1" applyFill="1" applyBorder="1" applyAlignment="1" applyProtection="1">
      <alignment horizontal="center" vertical="center" textRotation="255"/>
      <protection locked="0"/>
    </xf>
    <xf numFmtId="0" fontId="2" fillId="8" borderId="7" xfId="0" applyFont="1" applyFill="1" applyBorder="1" applyAlignment="1" applyProtection="1">
      <alignment horizontal="center" vertical="center" textRotation="255"/>
      <protection locked="0"/>
    </xf>
    <xf numFmtId="0" fontId="2" fillId="8" borderId="55" xfId="0" applyFont="1" applyFill="1" applyBorder="1" applyAlignment="1" applyProtection="1">
      <alignment horizontal="center" vertical="center" textRotation="255"/>
      <protection locked="0"/>
    </xf>
    <xf numFmtId="0" fontId="26" fillId="25" borderId="58" xfId="0" applyFont="1" applyFill="1" applyBorder="1" applyAlignment="1" applyProtection="1">
      <alignment horizontal="center"/>
    </xf>
    <xf numFmtId="0" fontId="26" fillId="25" borderId="59" xfId="0" applyFont="1" applyFill="1" applyBorder="1" applyAlignment="1" applyProtection="1">
      <alignment horizontal="center"/>
    </xf>
    <xf numFmtId="0" fontId="26" fillId="25" borderId="6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2"/>
  <sheetViews>
    <sheetView workbookViewId="0">
      <selection activeCell="R6" sqref="R6"/>
    </sheetView>
  </sheetViews>
  <sheetFormatPr baseColWidth="10" defaultRowHeight="12.75"/>
  <cols>
    <col min="1" max="1" width="1.7109375" style="46" customWidth="1"/>
    <col min="2" max="4" width="2.7109375" style="33" customWidth="1"/>
    <col min="5" max="5" width="2.7109375" style="34" customWidth="1"/>
    <col min="6" max="6" width="2.7109375" style="39" customWidth="1"/>
    <col min="7" max="8" width="5.7109375" style="33" customWidth="1"/>
    <col min="9" max="9" width="2.5703125" style="33" customWidth="1"/>
    <col min="10" max="10" width="14.85546875" style="53" customWidth="1"/>
    <col min="11" max="11" width="3" style="54" customWidth="1"/>
    <col min="12" max="12" width="5" style="33" customWidth="1"/>
    <col min="13" max="13" width="5.28515625" style="33" customWidth="1"/>
    <col min="14" max="14" width="9.7109375" style="33" customWidth="1"/>
    <col min="15" max="15" width="11.42578125" style="11" hidden="1" customWidth="1"/>
    <col min="16" max="16" width="0.5703125" style="11" hidden="1" customWidth="1"/>
    <col min="17" max="17" width="11.42578125" style="11"/>
    <col min="18" max="18" width="13.5703125" style="11" customWidth="1"/>
    <col min="19" max="16384" width="11.42578125" style="11"/>
  </cols>
  <sheetData>
    <row r="1" spans="1:14" ht="14.25" customHeight="1" thickTop="1">
      <c r="A1" s="175"/>
      <c r="B1" s="176"/>
      <c r="C1" s="176"/>
      <c r="D1" s="176"/>
      <c r="E1" s="189" t="s">
        <v>40</v>
      </c>
      <c r="F1" s="183"/>
      <c r="G1" s="182"/>
      <c r="H1" s="182"/>
      <c r="I1" s="182"/>
      <c r="J1" s="184"/>
      <c r="K1" s="231" t="s">
        <v>41</v>
      </c>
      <c r="L1" s="235" t="s">
        <v>33</v>
      </c>
      <c r="M1" s="236"/>
      <c r="N1" s="237"/>
    </row>
    <row r="2" spans="1:14" ht="13.5" customHeight="1" thickBot="1">
      <c r="A2" s="178"/>
      <c r="B2" s="158"/>
      <c r="C2" s="159"/>
      <c r="D2" s="38"/>
      <c r="E2" s="38"/>
      <c r="F2" s="177"/>
      <c r="G2" s="158"/>
      <c r="H2" s="256" t="s">
        <v>47</v>
      </c>
      <c r="I2" s="256"/>
      <c r="J2" s="257"/>
      <c r="K2" s="232"/>
      <c r="L2" s="185" t="s">
        <v>20</v>
      </c>
      <c r="M2" s="186">
        <v>16</v>
      </c>
      <c r="N2" s="13"/>
    </row>
    <row r="3" spans="1:14" ht="13.5" thickTop="1">
      <c r="A3" s="178"/>
      <c r="B3" s="160"/>
      <c r="C3" s="161"/>
      <c r="D3" s="40"/>
      <c r="E3" s="40"/>
      <c r="F3" s="177"/>
      <c r="G3" s="160"/>
      <c r="H3" s="161"/>
      <c r="I3" s="40"/>
      <c r="J3" s="17"/>
      <c r="K3" s="232"/>
      <c r="L3" s="86">
        <v>0.72</v>
      </c>
      <c r="M3" s="80">
        <v>1</v>
      </c>
      <c r="N3" s="16">
        <v>3.6168981481481477E-3</v>
      </c>
    </row>
    <row r="4" spans="1:14">
      <c r="A4" s="178"/>
      <c r="B4" s="158"/>
      <c r="C4" s="162"/>
      <c r="D4" s="38"/>
      <c r="E4" s="38"/>
      <c r="F4" s="177"/>
      <c r="G4" s="158"/>
      <c r="H4" s="162"/>
      <c r="I4" s="38"/>
      <c r="J4" s="14"/>
      <c r="K4" s="232"/>
      <c r="L4" s="20"/>
      <c r="M4" s="81">
        <v>2</v>
      </c>
      <c r="N4" s="19">
        <v>7.2337962962962955E-3</v>
      </c>
    </row>
    <row r="5" spans="1:14">
      <c r="A5" s="178"/>
      <c r="B5" s="238" t="s">
        <v>43</v>
      </c>
      <c r="C5" s="239"/>
      <c r="D5" s="239"/>
      <c r="E5" s="239"/>
      <c r="F5" s="239"/>
      <c r="G5" s="239"/>
      <c r="H5" s="239"/>
      <c r="I5" s="239"/>
      <c r="J5" s="240"/>
      <c r="K5" s="233"/>
      <c r="L5" s="179">
        <v>11.52</v>
      </c>
      <c r="M5" s="81">
        <v>3</v>
      </c>
      <c r="N5" s="19">
        <v>1.0850694444444444E-2</v>
      </c>
    </row>
    <row r="6" spans="1:14">
      <c r="A6" s="178"/>
      <c r="B6" s="190"/>
      <c r="C6" s="191"/>
      <c r="D6" s="192"/>
      <c r="E6" s="192"/>
      <c r="F6" s="193"/>
      <c r="G6" s="194"/>
      <c r="H6" s="191"/>
      <c r="I6" s="192"/>
      <c r="J6" s="195"/>
      <c r="K6" s="233"/>
      <c r="L6" s="20" t="s">
        <v>21</v>
      </c>
      <c r="M6" s="81">
        <v>4</v>
      </c>
      <c r="N6" s="19">
        <v>1.4467592592592591E-2</v>
      </c>
    </row>
    <row r="7" spans="1:14" ht="13.5" customHeight="1" thickBot="1">
      <c r="A7" s="178"/>
      <c r="B7" s="196" t="s">
        <v>42</v>
      </c>
      <c r="C7" s="197"/>
      <c r="D7" s="197"/>
      <c r="E7" s="197"/>
      <c r="F7" s="197"/>
      <c r="G7" s="197"/>
      <c r="H7" s="197"/>
      <c r="I7" s="197"/>
      <c r="J7" s="198"/>
      <c r="K7" s="233"/>
      <c r="L7" s="181">
        <v>3.6168981481481477E-3</v>
      </c>
      <c r="M7" s="82">
        <v>5</v>
      </c>
      <c r="N7" s="24">
        <v>1.8084490740740741E-2</v>
      </c>
    </row>
    <row r="8" spans="1:14">
      <c r="A8" s="178"/>
      <c r="B8" s="258" t="s">
        <v>48</v>
      </c>
      <c r="C8" s="259"/>
      <c r="D8" s="259"/>
      <c r="E8" s="259"/>
      <c r="F8" s="259"/>
      <c r="G8" s="259"/>
      <c r="H8" s="259"/>
      <c r="I8" s="259"/>
      <c r="J8" s="260"/>
      <c r="K8" s="233"/>
      <c r="L8" s="180">
        <v>0.72</v>
      </c>
      <c r="M8" s="83">
        <v>6</v>
      </c>
      <c r="N8" s="26">
        <v>2.1701388888888888E-2</v>
      </c>
    </row>
    <row r="9" spans="1:14">
      <c r="A9" s="178"/>
      <c r="B9" s="244" t="s">
        <v>45</v>
      </c>
      <c r="C9" s="245"/>
      <c r="D9" s="245"/>
      <c r="E9" s="245"/>
      <c r="F9" s="245"/>
      <c r="G9" s="245"/>
      <c r="H9" s="245"/>
      <c r="I9" s="245"/>
      <c r="J9" s="246"/>
      <c r="K9" s="233"/>
      <c r="L9" s="187"/>
      <c r="M9" s="188">
        <v>7</v>
      </c>
      <c r="N9" s="19">
        <v>2.5318287037037035E-2</v>
      </c>
    </row>
    <row r="10" spans="1:14">
      <c r="A10" s="178"/>
      <c r="B10" s="163"/>
      <c r="C10" s="162"/>
      <c r="D10" s="38"/>
      <c r="E10" s="38"/>
      <c r="F10" s="177"/>
      <c r="G10" s="163"/>
      <c r="H10" s="162"/>
      <c r="I10" s="38"/>
      <c r="J10" s="14"/>
      <c r="K10" s="232"/>
      <c r="L10" s="22">
        <v>11.52</v>
      </c>
      <c r="M10" s="81">
        <v>8</v>
      </c>
      <c r="N10" s="19">
        <v>2.8935185185185185E-2</v>
      </c>
    </row>
    <row r="11" spans="1:14">
      <c r="A11" s="178"/>
      <c r="B11" s="158"/>
      <c r="C11" s="162"/>
      <c r="D11" s="38"/>
      <c r="E11" s="38"/>
      <c r="F11" s="177"/>
      <c r="G11" s="158"/>
      <c r="H11" s="162"/>
      <c r="I11" s="38"/>
      <c r="J11" s="14"/>
      <c r="K11" s="232"/>
      <c r="L11" s="20" t="s">
        <v>21</v>
      </c>
      <c r="M11" s="81">
        <v>9</v>
      </c>
      <c r="N11" s="19">
        <v>3.2552083333333329E-2</v>
      </c>
    </row>
    <row r="12" spans="1:14" ht="13.5" thickBot="1">
      <c r="A12" s="178"/>
      <c r="B12" s="164"/>
      <c r="C12" s="161"/>
      <c r="D12" s="40"/>
      <c r="E12" s="40"/>
      <c r="F12" s="177"/>
      <c r="G12" s="164"/>
      <c r="H12" s="161"/>
      <c r="I12" s="40"/>
      <c r="J12" s="17"/>
      <c r="K12" s="232"/>
      <c r="L12" s="25">
        <v>3.6168981481481477E-3</v>
      </c>
      <c r="M12" s="82">
        <v>10</v>
      </c>
      <c r="N12" s="28">
        <v>3.6168981481481483E-2</v>
      </c>
    </row>
    <row r="13" spans="1:14">
      <c r="A13" s="178"/>
      <c r="B13" s="160"/>
      <c r="C13" s="162"/>
      <c r="D13" s="38"/>
      <c r="E13" s="38"/>
      <c r="F13" s="177"/>
      <c r="G13" s="160"/>
      <c r="H13" s="162"/>
      <c r="I13" s="38"/>
      <c r="J13" s="14"/>
      <c r="K13" s="232"/>
      <c r="L13" s="87">
        <v>0.72</v>
      </c>
      <c r="M13" s="83">
        <v>11</v>
      </c>
      <c r="N13" s="26">
        <v>3.9785879629629629E-2</v>
      </c>
    </row>
    <row r="14" spans="1:14">
      <c r="A14" s="178"/>
      <c r="B14" s="158"/>
      <c r="C14" s="162"/>
      <c r="D14" s="38"/>
      <c r="E14" s="38"/>
      <c r="F14" s="177"/>
      <c r="G14" s="158"/>
      <c r="H14" s="162"/>
      <c r="I14" s="38"/>
      <c r="J14" s="14"/>
      <c r="K14" s="232"/>
      <c r="L14" s="20"/>
      <c r="M14" s="81">
        <v>12</v>
      </c>
      <c r="N14" s="19">
        <v>4.3402777777777776E-2</v>
      </c>
    </row>
    <row r="15" spans="1:14">
      <c r="A15" s="178"/>
      <c r="B15" s="163"/>
      <c r="C15" s="162"/>
      <c r="D15" s="38"/>
      <c r="E15" s="38"/>
      <c r="F15" s="177"/>
      <c r="G15" s="163"/>
      <c r="H15" s="162"/>
      <c r="I15" s="38"/>
      <c r="J15" s="14"/>
      <c r="K15" s="232"/>
      <c r="L15" s="22">
        <v>11.52</v>
      </c>
      <c r="M15" s="81">
        <v>13</v>
      </c>
      <c r="N15" s="19">
        <v>4.701967592592593E-2</v>
      </c>
    </row>
    <row r="16" spans="1:14">
      <c r="A16" s="178"/>
      <c r="B16" s="158"/>
      <c r="C16" s="162"/>
      <c r="D16" s="38"/>
      <c r="E16" s="38"/>
      <c r="F16" s="177"/>
      <c r="G16" s="158"/>
      <c r="H16" s="162"/>
      <c r="I16" s="38"/>
      <c r="J16" s="14"/>
      <c r="K16" s="232"/>
      <c r="L16" s="20" t="s">
        <v>21</v>
      </c>
      <c r="M16" s="81">
        <v>14</v>
      </c>
      <c r="N16" s="19">
        <v>5.063657407407407E-2</v>
      </c>
    </row>
    <row r="17" spans="1:14" ht="13.5" thickBot="1">
      <c r="A17" s="178"/>
      <c r="B17" s="164"/>
      <c r="C17" s="161"/>
      <c r="D17" s="40"/>
      <c r="E17" s="40"/>
      <c r="F17" s="177"/>
      <c r="G17" s="164"/>
      <c r="H17" s="161"/>
      <c r="I17" s="40"/>
      <c r="J17" s="17"/>
      <c r="K17" s="232"/>
      <c r="L17" s="25">
        <v>3.6168981481481477E-3</v>
      </c>
      <c r="M17" s="82">
        <v>15</v>
      </c>
      <c r="N17" s="28">
        <v>5.4253472222222224E-2</v>
      </c>
    </row>
    <row r="18" spans="1:14">
      <c r="A18" s="178"/>
      <c r="B18" s="163"/>
      <c r="C18" s="158"/>
      <c r="D18" s="38"/>
      <c r="E18" s="38"/>
      <c r="F18" s="177"/>
      <c r="G18" s="160"/>
      <c r="H18" s="162"/>
      <c r="I18" s="38"/>
      <c r="J18" s="14"/>
      <c r="K18" s="232"/>
      <c r="L18" s="87">
        <v>0.72</v>
      </c>
      <c r="M18" s="83">
        <v>16</v>
      </c>
      <c r="N18" s="26">
        <v>5.7870370370370371E-2</v>
      </c>
    </row>
    <row r="19" spans="1:14">
      <c r="A19" s="178"/>
      <c r="B19" s="165"/>
      <c r="C19" s="166"/>
      <c r="D19" s="167"/>
      <c r="E19" s="45"/>
      <c r="F19" s="177"/>
      <c r="G19" s="158"/>
      <c r="H19" s="162"/>
      <c r="I19" s="38"/>
      <c r="J19" s="14"/>
      <c r="K19" s="232"/>
      <c r="L19" s="20"/>
      <c r="M19" s="81">
        <v>17</v>
      </c>
      <c r="N19" s="19">
        <v>6.1487268518518517E-2</v>
      </c>
    </row>
    <row r="20" spans="1:14" ht="13.5" thickBot="1">
      <c r="A20" s="168"/>
      <c r="B20" s="53"/>
      <c r="C20" s="53"/>
      <c r="D20" s="53"/>
      <c r="E20" s="53"/>
      <c r="F20" s="177"/>
      <c r="G20" s="163"/>
      <c r="H20" s="162"/>
      <c r="I20" s="38"/>
      <c r="J20" s="14"/>
      <c r="K20" s="232"/>
      <c r="L20" s="22">
        <v>11.52</v>
      </c>
      <c r="M20" s="81">
        <v>18</v>
      </c>
      <c r="N20" s="19">
        <v>6.5104166666666671E-2</v>
      </c>
    </row>
    <row r="21" spans="1:14" ht="13.5" thickTop="1">
      <c r="A21" s="175"/>
      <c r="B21" s="247" t="s">
        <v>46</v>
      </c>
      <c r="C21" s="248"/>
      <c r="D21" s="248"/>
      <c r="E21" s="248"/>
      <c r="F21" s="248"/>
      <c r="G21" s="248"/>
      <c r="H21" s="248"/>
      <c r="I21" s="248"/>
      <c r="J21" s="249"/>
      <c r="K21" s="232"/>
      <c r="L21" s="20" t="s">
        <v>21</v>
      </c>
      <c r="M21" s="81">
        <v>19</v>
      </c>
      <c r="N21" s="19">
        <v>6.8721064814814811E-2</v>
      </c>
    </row>
    <row r="22" spans="1:14" ht="13.5" thickBot="1">
      <c r="A22" s="178"/>
      <c r="B22" s="250"/>
      <c r="C22" s="251"/>
      <c r="D22" s="251"/>
      <c r="E22" s="251"/>
      <c r="F22" s="251"/>
      <c r="G22" s="251"/>
      <c r="H22" s="251"/>
      <c r="I22" s="251"/>
      <c r="J22" s="252"/>
      <c r="K22" s="232"/>
      <c r="L22" s="25">
        <v>3.6168981481481477E-3</v>
      </c>
      <c r="M22" s="82">
        <v>20</v>
      </c>
      <c r="N22" s="28">
        <v>7.2337962962962965E-2</v>
      </c>
    </row>
    <row r="23" spans="1:14" ht="13.5" thickBot="1">
      <c r="A23" s="178"/>
      <c r="B23" s="253"/>
      <c r="C23" s="254"/>
      <c r="D23" s="254"/>
      <c r="E23" s="254"/>
      <c r="F23" s="254"/>
      <c r="G23" s="254"/>
      <c r="H23" s="254"/>
      <c r="I23" s="254"/>
      <c r="J23" s="255"/>
      <c r="K23" s="232"/>
      <c r="L23" s="87">
        <v>0.75</v>
      </c>
      <c r="M23" s="85">
        <v>21.1</v>
      </c>
      <c r="N23" s="35">
        <v>7.615740740740741E-2</v>
      </c>
    </row>
    <row r="24" spans="1:14" ht="13.5" thickTop="1">
      <c r="A24" s="178"/>
      <c r="B24" s="158"/>
      <c r="C24" s="162"/>
      <c r="D24" s="38"/>
      <c r="E24" s="38"/>
      <c r="F24" s="177"/>
      <c r="G24" s="163"/>
      <c r="H24" s="158"/>
      <c r="I24" s="38"/>
      <c r="J24" s="14"/>
      <c r="K24" s="232"/>
      <c r="L24" s="36"/>
      <c r="M24" s="88">
        <v>22</v>
      </c>
      <c r="N24" s="30">
        <v>7.9282407407407413E-2</v>
      </c>
    </row>
    <row r="25" spans="1:14">
      <c r="A25" s="178"/>
      <c r="B25" s="163"/>
      <c r="C25" s="162"/>
      <c r="D25" s="38"/>
      <c r="E25" s="38"/>
      <c r="F25" s="177"/>
      <c r="G25" s="169"/>
      <c r="H25" s="170"/>
      <c r="I25" s="171"/>
      <c r="J25" s="14"/>
      <c r="K25" s="232"/>
      <c r="L25" s="22">
        <v>12</v>
      </c>
      <c r="M25" s="81">
        <v>23</v>
      </c>
      <c r="N25" s="37">
        <v>8.2754629629629636E-2</v>
      </c>
    </row>
    <row r="26" spans="1:14">
      <c r="A26" s="178"/>
      <c r="B26" s="158"/>
      <c r="C26" s="162"/>
      <c r="D26" s="38"/>
      <c r="E26" s="38"/>
      <c r="F26" s="172"/>
      <c r="G26" s="53"/>
      <c r="H26" s="53"/>
      <c r="I26" s="53"/>
      <c r="J26" s="14"/>
      <c r="K26" s="232"/>
      <c r="L26" s="20" t="s">
        <v>21</v>
      </c>
      <c r="M26" s="81">
        <v>24</v>
      </c>
      <c r="N26" s="37">
        <v>8.622685185185186E-2</v>
      </c>
    </row>
    <row r="27" spans="1:14" ht="13.5" thickBot="1">
      <c r="A27" s="178"/>
      <c r="B27" s="164"/>
      <c r="C27" s="161"/>
      <c r="D27" s="40"/>
      <c r="E27" s="40"/>
      <c r="F27" s="172"/>
      <c r="G27" s="53"/>
      <c r="H27" s="53"/>
      <c r="I27" s="53"/>
      <c r="J27" s="17"/>
      <c r="K27" s="232"/>
      <c r="L27" s="25">
        <v>3.472222222222222E-3</v>
      </c>
      <c r="M27" s="82">
        <v>25</v>
      </c>
      <c r="N27" s="28">
        <v>8.969907407407407E-2</v>
      </c>
    </row>
    <row r="28" spans="1:14">
      <c r="A28" s="178"/>
      <c r="B28" s="160"/>
      <c r="C28" s="162"/>
      <c r="D28" s="38"/>
      <c r="E28" s="38"/>
      <c r="F28" s="172"/>
      <c r="G28" s="53"/>
      <c r="H28" s="53"/>
      <c r="I28" s="53"/>
      <c r="J28" s="14"/>
      <c r="K28" s="232"/>
      <c r="L28" s="87">
        <v>0.75</v>
      </c>
      <c r="M28" s="83">
        <v>26</v>
      </c>
      <c r="N28" s="26">
        <v>9.3171296296296294E-2</v>
      </c>
    </row>
    <row r="29" spans="1:14">
      <c r="A29" s="178"/>
      <c r="B29" s="158"/>
      <c r="C29" s="162"/>
      <c r="D29" s="38"/>
      <c r="E29" s="38"/>
      <c r="F29" s="172"/>
      <c r="G29" s="53"/>
      <c r="H29" s="53"/>
      <c r="I29" s="53"/>
      <c r="J29" s="14"/>
      <c r="K29" s="232"/>
      <c r="L29" s="20"/>
      <c r="M29" s="81">
        <v>27</v>
      </c>
      <c r="N29" s="37">
        <v>9.6643518518518517E-2</v>
      </c>
    </row>
    <row r="30" spans="1:14">
      <c r="A30" s="178"/>
      <c r="B30" s="163"/>
      <c r="C30" s="162"/>
      <c r="D30" s="42"/>
      <c r="E30" s="42"/>
      <c r="F30" s="172"/>
      <c r="G30" s="53"/>
      <c r="H30" s="53"/>
      <c r="I30" s="53"/>
      <c r="J30" s="14"/>
      <c r="K30" s="232"/>
      <c r="L30" s="22">
        <v>12</v>
      </c>
      <c r="M30" s="81">
        <v>28</v>
      </c>
      <c r="N30" s="37">
        <v>0.10011574074074074</v>
      </c>
    </row>
    <row r="31" spans="1:14">
      <c r="A31" s="178"/>
      <c r="B31" s="158"/>
      <c r="C31" s="173"/>
      <c r="D31" s="43"/>
      <c r="E31" s="43"/>
      <c r="F31" s="172"/>
      <c r="G31" s="53"/>
      <c r="H31" s="53"/>
      <c r="I31" s="53"/>
      <c r="J31" s="14"/>
      <c r="K31" s="232"/>
      <c r="L31" s="20" t="s">
        <v>21</v>
      </c>
      <c r="M31" s="81">
        <v>29</v>
      </c>
      <c r="N31" s="37">
        <v>0.10358796296296297</v>
      </c>
    </row>
    <row r="32" spans="1:14" ht="13.5" thickBot="1">
      <c r="A32" s="178"/>
      <c r="B32" s="164"/>
      <c r="C32" s="161"/>
      <c r="D32" s="43"/>
      <c r="E32" s="43"/>
      <c r="F32" s="172"/>
      <c r="G32" s="53"/>
      <c r="H32" s="53"/>
      <c r="I32" s="53"/>
      <c r="J32" s="17"/>
      <c r="K32" s="232"/>
      <c r="L32" s="25">
        <v>3.472222222222222E-3</v>
      </c>
      <c r="M32" s="82">
        <v>30</v>
      </c>
      <c r="N32" s="28">
        <v>0.10706018518518517</v>
      </c>
    </row>
    <row r="33" spans="1:18">
      <c r="A33" s="178"/>
      <c r="B33" s="160"/>
      <c r="C33" s="162"/>
      <c r="D33" s="38"/>
      <c r="E33" s="38"/>
      <c r="F33" s="172"/>
      <c r="G33" s="53"/>
      <c r="H33" s="53"/>
      <c r="I33" s="53"/>
      <c r="J33" s="14"/>
      <c r="K33" s="232"/>
      <c r="L33" s="87">
        <v>0.75</v>
      </c>
      <c r="M33" s="83">
        <v>31</v>
      </c>
      <c r="N33" s="26">
        <v>0.1105324074074074</v>
      </c>
    </row>
    <row r="34" spans="1:18">
      <c r="A34" s="178"/>
      <c r="B34" s="158"/>
      <c r="C34" s="162"/>
      <c r="D34" s="38"/>
      <c r="E34" s="38"/>
      <c r="F34" s="172"/>
      <c r="G34" s="53"/>
      <c r="H34" s="53"/>
      <c r="I34" s="53"/>
      <c r="J34" s="14"/>
      <c r="K34" s="232"/>
      <c r="L34" s="20"/>
      <c r="M34" s="81">
        <v>32</v>
      </c>
      <c r="N34" s="37">
        <v>0.11400462962962962</v>
      </c>
    </row>
    <row r="35" spans="1:18">
      <c r="A35" s="178"/>
      <c r="B35" s="163"/>
      <c r="C35" s="162"/>
      <c r="D35" s="38"/>
      <c r="E35" s="38"/>
      <c r="F35" s="172"/>
      <c r="G35" s="53"/>
      <c r="H35" s="53"/>
      <c r="I35" s="53"/>
      <c r="J35" s="14"/>
      <c r="K35" s="232"/>
      <c r="L35" s="22">
        <v>12</v>
      </c>
      <c r="M35" s="81">
        <v>33</v>
      </c>
      <c r="N35" s="37">
        <v>0.11747685185185185</v>
      </c>
    </row>
    <row r="36" spans="1:18">
      <c r="A36" s="178"/>
      <c r="B36" s="158"/>
      <c r="C36" s="162"/>
      <c r="D36" s="38"/>
      <c r="E36" s="38"/>
      <c r="F36" s="172"/>
      <c r="G36" s="53"/>
      <c r="H36" s="53"/>
      <c r="I36" s="53"/>
      <c r="J36" s="14"/>
      <c r="K36" s="232"/>
      <c r="L36" s="20" t="s">
        <v>21</v>
      </c>
      <c r="M36" s="81">
        <v>34</v>
      </c>
      <c r="N36" s="37">
        <v>0.12094907407407407</v>
      </c>
    </row>
    <row r="37" spans="1:18" ht="13.5" thickBot="1">
      <c r="A37" s="178"/>
      <c r="B37" s="164"/>
      <c r="C37" s="161"/>
      <c r="D37" s="40"/>
      <c r="E37" s="40"/>
      <c r="F37" s="172"/>
      <c r="G37" s="53"/>
      <c r="H37" s="53"/>
      <c r="I37" s="53"/>
      <c r="J37" s="17"/>
      <c r="K37" s="232"/>
      <c r="L37" s="25">
        <v>3.472222222222222E-3</v>
      </c>
      <c r="M37" s="82">
        <v>35</v>
      </c>
      <c r="N37" s="28">
        <v>0.12442129629629628</v>
      </c>
    </row>
    <row r="38" spans="1:18">
      <c r="A38" s="178"/>
      <c r="B38" s="163"/>
      <c r="C38" s="158"/>
      <c r="D38" s="38"/>
      <c r="E38" s="38"/>
      <c r="F38" s="172"/>
      <c r="G38" s="53"/>
      <c r="H38" s="53"/>
      <c r="I38" s="53"/>
      <c r="J38" s="14"/>
      <c r="K38" s="232"/>
      <c r="L38" s="87">
        <v>0.75</v>
      </c>
      <c r="M38" s="83">
        <v>36</v>
      </c>
      <c r="N38" s="26">
        <v>0.12789351851851849</v>
      </c>
    </row>
    <row r="39" spans="1:18">
      <c r="A39" s="178"/>
      <c r="B39" s="165"/>
      <c r="C39" s="174"/>
      <c r="D39" s="167"/>
      <c r="E39" s="45"/>
      <c r="F39" s="172"/>
      <c r="G39" s="53"/>
      <c r="H39" s="53"/>
      <c r="I39" s="53"/>
      <c r="J39" s="14"/>
      <c r="K39" s="232"/>
      <c r="L39" s="20"/>
      <c r="M39" s="81">
        <v>37</v>
      </c>
      <c r="N39" s="37">
        <v>0.13136574074074073</v>
      </c>
    </row>
    <row r="40" spans="1:18">
      <c r="J40" s="14"/>
      <c r="K40" s="232"/>
      <c r="L40" s="22">
        <v>12</v>
      </c>
      <c r="M40" s="81">
        <v>38</v>
      </c>
      <c r="N40" s="37">
        <v>0.13483796296296294</v>
      </c>
    </row>
    <row r="41" spans="1:18">
      <c r="J41" s="14"/>
      <c r="K41" s="232"/>
      <c r="L41" s="20" t="s">
        <v>21</v>
      </c>
      <c r="M41" s="81">
        <v>39</v>
      </c>
      <c r="N41" s="37">
        <v>0.13831018518518517</v>
      </c>
    </row>
    <row r="42" spans="1:18" ht="13.5" thickBot="1">
      <c r="B42" s="47"/>
      <c r="C42" s="47"/>
      <c r="D42" s="47"/>
      <c r="E42" s="48"/>
      <c r="F42" s="49"/>
      <c r="G42" s="47"/>
      <c r="H42" s="47"/>
      <c r="I42" s="47"/>
      <c r="J42" s="17"/>
      <c r="K42" s="232"/>
      <c r="L42" s="25">
        <v>3.472222222222222E-3</v>
      </c>
      <c r="M42" s="82">
        <v>40</v>
      </c>
      <c r="N42" s="28">
        <v>0.14178240740740738</v>
      </c>
    </row>
    <row r="43" spans="1:18">
      <c r="J43" s="14"/>
      <c r="K43" s="232"/>
      <c r="L43" s="87">
        <v>0.75</v>
      </c>
      <c r="M43" s="83">
        <v>41</v>
      </c>
      <c r="N43" s="50">
        <v>0.14525462962962959</v>
      </c>
    </row>
    <row r="44" spans="1:18">
      <c r="J44" s="17"/>
      <c r="K44" s="232"/>
      <c r="L44" s="22">
        <v>12</v>
      </c>
      <c r="M44" s="89">
        <v>42.195</v>
      </c>
      <c r="N44" s="51">
        <v>0.14940393518518516</v>
      </c>
    </row>
    <row r="45" spans="1:18" ht="13.5" thickBot="1">
      <c r="B45" s="241" t="s">
        <v>44</v>
      </c>
      <c r="C45" s="242"/>
      <c r="D45" s="242"/>
      <c r="E45" s="242"/>
      <c r="F45" s="242"/>
      <c r="G45" s="242"/>
      <c r="H45" s="242"/>
      <c r="I45" s="242"/>
      <c r="J45" s="243"/>
      <c r="K45" s="234"/>
      <c r="L45" s="93" t="s">
        <v>22</v>
      </c>
      <c r="M45" s="94">
        <v>0.73666666666666669</v>
      </c>
      <c r="N45" s="95">
        <v>11.786666666666667</v>
      </c>
    </row>
    <row r="46" spans="1:18" ht="14.25" thickTop="1" thickBot="1"/>
    <row r="47" spans="1:18" ht="15">
      <c r="A47" s="55"/>
      <c r="B47" s="56" t="s">
        <v>50</v>
      </c>
      <c r="C47" s="56"/>
      <c r="D47" s="56"/>
      <c r="E47" s="57"/>
      <c r="F47" s="58"/>
      <c r="G47" s="56"/>
      <c r="H47" s="56"/>
      <c r="I47" s="56"/>
      <c r="J47" s="57"/>
      <c r="K47" s="58"/>
      <c r="L47" s="56"/>
      <c r="M47" s="56"/>
      <c r="N47" s="56"/>
      <c r="O47" s="59"/>
      <c r="P47" s="59"/>
      <c r="Q47" s="59"/>
      <c r="R47" s="60"/>
    </row>
    <row r="48" spans="1:18" ht="15">
      <c r="A48" s="61"/>
      <c r="B48" s="62" t="s">
        <v>49</v>
      </c>
      <c r="C48" s="62"/>
      <c r="D48" s="62"/>
      <c r="E48" s="63"/>
      <c r="F48" s="64"/>
      <c r="G48" s="62"/>
      <c r="H48" s="62"/>
      <c r="I48" s="62"/>
      <c r="J48" s="63"/>
      <c r="K48" s="64"/>
      <c r="L48" s="62"/>
      <c r="M48" s="62"/>
      <c r="N48" s="62"/>
      <c r="O48" s="65"/>
      <c r="P48" s="65"/>
      <c r="Q48" s="65"/>
      <c r="R48" s="66"/>
    </row>
    <row r="49" spans="1:18" ht="15">
      <c r="A49" s="61"/>
      <c r="B49" s="62" t="s">
        <v>29</v>
      </c>
      <c r="C49" s="62"/>
      <c r="D49" s="62"/>
      <c r="E49" s="63"/>
      <c r="F49" s="64"/>
      <c r="G49" s="62"/>
      <c r="H49" s="62"/>
      <c r="I49" s="62"/>
      <c r="J49" s="63"/>
      <c r="K49" s="64"/>
      <c r="L49" s="62"/>
      <c r="M49" s="62"/>
      <c r="N49" s="62"/>
      <c r="O49" s="65"/>
      <c r="P49" s="65"/>
      <c r="Q49" s="65"/>
      <c r="R49" s="66"/>
    </row>
    <row r="50" spans="1:18">
      <c r="A50" s="61"/>
      <c r="B50" s="67"/>
      <c r="C50" s="67"/>
      <c r="D50" s="67"/>
      <c r="E50" s="53"/>
      <c r="F50" s="68"/>
      <c r="G50" s="67"/>
      <c r="H50" s="67"/>
      <c r="I50" s="67"/>
      <c r="K50" s="69"/>
      <c r="L50" s="67"/>
      <c r="M50" s="67"/>
      <c r="N50" s="67"/>
      <c r="O50" s="65"/>
      <c r="P50" s="65"/>
      <c r="Q50" s="65"/>
      <c r="R50" s="66"/>
    </row>
    <row r="51" spans="1:18">
      <c r="A51" s="61"/>
      <c r="B51" s="67" t="s">
        <v>30</v>
      </c>
      <c r="C51" s="67"/>
      <c r="D51" s="67"/>
      <c r="E51" s="53"/>
      <c r="F51" s="68"/>
      <c r="G51" s="67"/>
      <c r="H51" s="67"/>
      <c r="I51" s="67"/>
      <c r="K51" s="69"/>
      <c r="L51" s="67"/>
      <c r="M51" s="67"/>
      <c r="N51" s="67"/>
      <c r="O51" s="65"/>
      <c r="P51" s="65"/>
      <c r="Q51" s="65"/>
      <c r="R51" s="66"/>
    </row>
    <row r="52" spans="1:18" ht="13.5" thickBot="1">
      <c r="A52" s="70"/>
      <c r="B52" s="71"/>
      <c r="C52" s="71"/>
      <c r="D52" s="71"/>
      <c r="E52" s="72"/>
      <c r="F52" s="73"/>
      <c r="G52" s="71"/>
      <c r="H52" s="71"/>
      <c r="I52" s="71"/>
      <c r="J52" s="72"/>
      <c r="K52" s="74"/>
      <c r="L52" s="71"/>
      <c r="M52" s="71"/>
      <c r="N52" s="71"/>
      <c r="O52" s="75"/>
      <c r="P52" s="75"/>
      <c r="Q52" s="75"/>
      <c r="R52" s="76"/>
    </row>
  </sheetData>
  <sheetProtection sheet="1" objects="1" scenarios="1"/>
  <mergeCells count="8">
    <mergeCell ref="K1:K45"/>
    <mergeCell ref="L1:N1"/>
    <mergeCell ref="B5:J5"/>
    <mergeCell ref="B45:J45"/>
    <mergeCell ref="B9:J9"/>
    <mergeCell ref="B21:J23"/>
    <mergeCell ref="H2:J2"/>
    <mergeCell ref="B8:J8"/>
  </mergeCells>
  <phoneticPr fontId="2" type="noConversion"/>
  <pageMargins left="0.78740157480314965" right="0.78740157480314965" top="0.39370078740157483" bottom="0" header="0" footer="0"/>
  <pageSetup paperSize="9" scale="87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6"/>
  <dimension ref="A1:Q36"/>
  <sheetViews>
    <sheetView zoomScale="85" workbookViewId="0">
      <selection activeCell="H3" sqref="H3:J3"/>
    </sheetView>
  </sheetViews>
  <sheetFormatPr baseColWidth="10" defaultRowHeight="12.75"/>
  <cols>
    <col min="1" max="1" width="12" style="103" customWidth="1"/>
    <col min="2" max="7" width="8.140625" style="102" customWidth="1"/>
    <col min="8" max="13" width="8.140625" style="103" customWidth="1"/>
    <col min="14" max="14" width="9.28515625" style="103" customWidth="1"/>
    <col min="15" max="16" width="7.28515625" style="103" customWidth="1"/>
    <col min="17" max="17" width="6.7109375" style="103" customWidth="1"/>
    <col min="18" max="18" width="7.7109375" style="103" customWidth="1"/>
    <col min="19" max="16384" width="11.42578125" style="103"/>
  </cols>
  <sheetData>
    <row r="1" spans="1:17" ht="24.75" customHeight="1" thickBot="1">
      <c r="A1" s="101" t="s">
        <v>17</v>
      </c>
      <c r="J1" s="104" t="s">
        <v>18</v>
      </c>
    </row>
    <row r="2" spans="1:17" ht="26.25" customHeight="1" thickTop="1">
      <c r="A2" s="105" t="s">
        <v>1</v>
      </c>
      <c r="B2" s="106"/>
      <c r="C2" s="107"/>
      <c r="D2" s="107"/>
      <c r="E2" s="107"/>
      <c r="F2" s="107"/>
      <c r="G2" s="108" t="s">
        <v>15</v>
      </c>
      <c r="H2" s="6"/>
      <c r="I2" s="7"/>
      <c r="J2" s="7"/>
      <c r="K2" s="7"/>
      <c r="L2" s="107"/>
      <c r="M2" s="107"/>
      <c r="N2" s="109" t="s">
        <v>2</v>
      </c>
      <c r="O2" s="107"/>
      <c r="P2" s="264">
        <v>40848</v>
      </c>
      <c r="Q2" s="265"/>
    </row>
    <row r="3" spans="1:17" ht="19.5" customHeight="1" thickBot="1">
      <c r="A3" s="1">
        <v>18</v>
      </c>
      <c r="B3" s="110"/>
      <c r="C3" s="111"/>
      <c r="D3" s="111"/>
      <c r="E3" s="111"/>
      <c r="F3" s="111"/>
      <c r="G3" s="111"/>
      <c r="H3" s="267" t="s">
        <v>12</v>
      </c>
      <c r="I3" s="267"/>
      <c r="J3" s="267"/>
      <c r="K3" s="8"/>
      <c r="L3" s="111"/>
      <c r="M3" s="266" t="s">
        <v>13</v>
      </c>
      <c r="N3" s="266"/>
      <c r="O3" s="8"/>
      <c r="P3" s="111"/>
      <c r="Q3" s="112"/>
    </row>
    <row r="4" spans="1:17" ht="20.100000000000001" customHeight="1" thickTop="1">
      <c r="A4" s="113" t="s">
        <v>11</v>
      </c>
      <c r="B4" s="2">
        <v>0.6</v>
      </c>
      <c r="C4" s="2">
        <v>0.65</v>
      </c>
      <c r="D4" s="2">
        <v>0.7</v>
      </c>
      <c r="E4" s="2">
        <v>0.75</v>
      </c>
      <c r="F4" s="2">
        <v>0.8</v>
      </c>
      <c r="G4" s="2">
        <v>0.82</v>
      </c>
      <c r="H4" s="3">
        <v>0.85</v>
      </c>
      <c r="I4" s="2">
        <v>0.87</v>
      </c>
      <c r="J4" s="2">
        <v>0.9</v>
      </c>
      <c r="K4" s="2">
        <v>0.92</v>
      </c>
      <c r="L4" s="2">
        <v>0.95</v>
      </c>
      <c r="M4" s="2">
        <v>0.98</v>
      </c>
      <c r="N4" s="4">
        <v>1</v>
      </c>
      <c r="O4" s="2">
        <v>1.02</v>
      </c>
      <c r="P4" s="2">
        <v>0.11</v>
      </c>
      <c r="Q4" s="5">
        <v>1.07</v>
      </c>
    </row>
    <row r="5" spans="1:17" ht="20.100000000000001" customHeight="1" thickBot="1">
      <c r="A5" s="114" t="s">
        <v>0</v>
      </c>
      <c r="B5" s="115">
        <f t="shared" ref="B5:Q5" si="0">$A3*B4</f>
        <v>10.799999999999999</v>
      </c>
      <c r="C5" s="115">
        <f t="shared" si="0"/>
        <v>11.700000000000001</v>
      </c>
      <c r="D5" s="115">
        <f t="shared" si="0"/>
        <v>12.6</v>
      </c>
      <c r="E5" s="115">
        <f t="shared" si="0"/>
        <v>13.5</v>
      </c>
      <c r="F5" s="115">
        <f t="shared" si="0"/>
        <v>14.4</v>
      </c>
      <c r="G5" s="115">
        <f t="shared" si="0"/>
        <v>14.76</v>
      </c>
      <c r="H5" s="115">
        <f t="shared" si="0"/>
        <v>15.299999999999999</v>
      </c>
      <c r="I5" s="115">
        <f t="shared" si="0"/>
        <v>15.66</v>
      </c>
      <c r="J5" s="115">
        <f t="shared" si="0"/>
        <v>16.2</v>
      </c>
      <c r="K5" s="115">
        <f t="shared" si="0"/>
        <v>16.560000000000002</v>
      </c>
      <c r="L5" s="115">
        <f t="shared" si="0"/>
        <v>17.099999999999998</v>
      </c>
      <c r="M5" s="115">
        <f t="shared" si="0"/>
        <v>17.64</v>
      </c>
      <c r="N5" s="116">
        <f t="shared" si="0"/>
        <v>18</v>
      </c>
      <c r="O5" s="115">
        <f t="shared" si="0"/>
        <v>18.36</v>
      </c>
      <c r="P5" s="115">
        <f t="shared" si="0"/>
        <v>1.98</v>
      </c>
      <c r="Q5" s="117">
        <f t="shared" si="0"/>
        <v>19.260000000000002</v>
      </c>
    </row>
    <row r="6" spans="1:17" ht="20.100000000000001" customHeight="1" thickTop="1" thickBot="1">
      <c r="A6" s="100">
        <v>100</v>
      </c>
      <c r="B6" s="118">
        <f t="shared" ref="B6:Q15" si="1">$A6/((B$5*1000)*(24))</f>
        <v>3.8580246913580256E-4</v>
      </c>
      <c r="C6" s="118">
        <f t="shared" si="1"/>
        <v>3.5612535612535603E-4</v>
      </c>
      <c r="D6" s="119">
        <f t="shared" si="1"/>
        <v>3.3068783068783067E-4</v>
      </c>
      <c r="E6" s="119">
        <f t="shared" si="1"/>
        <v>3.0864197530864197E-4</v>
      </c>
      <c r="F6" s="119">
        <f t="shared" si="1"/>
        <v>2.8935185185185184E-4</v>
      </c>
      <c r="G6" s="119">
        <f t="shared" si="1"/>
        <v>2.8229448961156276E-4</v>
      </c>
      <c r="H6" s="119">
        <f t="shared" si="1"/>
        <v>2.7233115468409589E-4</v>
      </c>
      <c r="I6" s="119">
        <f t="shared" si="1"/>
        <v>2.6607066836951894E-4</v>
      </c>
      <c r="J6" s="119">
        <f t="shared" si="1"/>
        <v>2.57201646090535E-4</v>
      </c>
      <c r="K6" s="119">
        <f t="shared" si="1"/>
        <v>2.5161030595813197E-4</v>
      </c>
      <c r="L6" s="118">
        <f t="shared" si="1"/>
        <v>2.4366471734892794E-4</v>
      </c>
      <c r="M6" s="118">
        <f t="shared" si="1"/>
        <v>2.362055933484505E-4</v>
      </c>
      <c r="N6" s="120">
        <f t="shared" si="1"/>
        <v>2.3148148148148149E-4</v>
      </c>
      <c r="O6" s="118">
        <f t="shared" si="1"/>
        <v>2.2694262890341323E-4</v>
      </c>
      <c r="P6" s="118">
        <f t="shared" si="1"/>
        <v>2.1043771043771043E-3</v>
      </c>
      <c r="Q6" s="121">
        <f t="shared" si="1"/>
        <v>2.1633783316026307E-4</v>
      </c>
    </row>
    <row r="7" spans="1:17" ht="20.100000000000001" customHeight="1" thickTop="1" thickBot="1">
      <c r="A7" s="100">
        <v>200</v>
      </c>
      <c r="B7" s="118">
        <f t="shared" si="1"/>
        <v>7.7160493827160511E-4</v>
      </c>
      <c r="C7" s="118">
        <f t="shared" si="1"/>
        <v>7.1225071225071207E-4</v>
      </c>
      <c r="D7" s="119">
        <f t="shared" si="1"/>
        <v>6.6137566137566134E-4</v>
      </c>
      <c r="E7" s="119">
        <f t="shared" si="1"/>
        <v>6.1728395061728394E-4</v>
      </c>
      <c r="F7" s="119">
        <f t="shared" si="1"/>
        <v>5.7870370370370367E-4</v>
      </c>
      <c r="G7" s="119">
        <f t="shared" si="1"/>
        <v>5.6458897922312553E-4</v>
      </c>
      <c r="H7" s="119">
        <f t="shared" si="1"/>
        <v>5.4466230936819177E-4</v>
      </c>
      <c r="I7" s="119">
        <f t="shared" si="1"/>
        <v>5.3214133673903789E-4</v>
      </c>
      <c r="J7" s="119">
        <f t="shared" si="1"/>
        <v>5.1440329218107E-4</v>
      </c>
      <c r="K7" s="119">
        <f t="shared" si="1"/>
        <v>5.0322061191626394E-4</v>
      </c>
      <c r="L7" s="118">
        <f t="shared" si="1"/>
        <v>4.8732943469785589E-4</v>
      </c>
      <c r="M7" s="118">
        <f t="shared" si="1"/>
        <v>4.72411186696901E-4</v>
      </c>
      <c r="N7" s="120">
        <f t="shared" si="1"/>
        <v>4.6296296296296298E-4</v>
      </c>
      <c r="O7" s="118">
        <f t="shared" si="1"/>
        <v>4.5388525780682646E-4</v>
      </c>
      <c r="P7" s="118">
        <f t="shared" si="1"/>
        <v>4.2087542087542087E-3</v>
      </c>
      <c r="Q7" s="121">
        <f t="shared" si="1"/>
        <v>4.3267566632052614E-4</v>
      </c>
    </row>
    <row r="8" spans="1:17" ht="20.100000000000001" customHeight="1" thickTop="1" thickBot="1">
      <c r="A8" s="100">
        <v>300</v>
      </c>
      <c r="B8" s="118">
        <f t="shared" si="1"/>
        <v>1.1574074074074076E-3</v>
      </c>
      <c r="C8" s="118">
        <f t="shared" si="1"/>
        <v>1.068376068376068E-3</v>
      </c>
      <c r="D8" s="119">
        <f t="shared" si="1"/>
        <v>9.9206349206349201E-4</v>
      </c>
      <c r="E8" s="119">
        <f t="shared" si="1"/>
        <v>9.2592592592592596E-4</v>
      </c>
      <c r="F8" s="119">
        <f t="shared" si="1"/>
        <v>8.6805555555555551E-4</v>
      </c>
      <c r="G8" s="119">
        <f t="shared" si="1"/>
        <v>8.468834688346884E-4</v>
      </c>
      <c r="H8" s="119">
        <f t="shared" si="1"/>
        <v>8.1699346405228771E-4</v>
      </c>
      <c r="I8" s="119">
        <f t="shared" si="1"/>
        <v>7.9821200510855688E-4</v>
      </c>
      <c r="J8" s="119">
        <f t="shared" si="1"/>
        <v>7.716049382716049E-4</v>
      </c>
      <c r="K8" s="119">
        <f t="shared" si="1"/>
        <v>7.5483091787439591E-4</v>
      </c>
      <c r="L8" s="118">
        <f t="shared" si="1"/>
        <v>7.309941520467838E-4</v>
      </c>
      <c r="M8" s="118">
        <f t="shared" si="1"/>
        <v>7.0861678004535147E-4</v>
      </c>
      <c r="N8" s="120">
        <f t="shared" si="1"/>
        <v>6.9444444444444447E-4</v>
      </c>
      <c r="O8" s="118">
        <f t="shared" si="1"/>
        <v>6.8082788671023969E-4</v>
      </c>
      <c r="P8" s="118">
        <f t="shared" si="1"/>
        <v>6.313131313131313E-3</v>
      </c>
      <c r="Q8" s="121">
        <f t="shared" si="1"/>
        <v>6.4901349948078924E-4</v>
      </c>
    </row>
    <row r="9" spans="1:17" ht="20.100000000000001" customHeight="1" thickTop="1" thickBot="1">
      <c r="A9" s="100">
        <v>400</v>
      </c>
      <c r="B9" s="118">
        <f t="shared" si="1"/>
        <v>1.5432098765432102E-3</v>
      </c>
      <c r="C9" s="118">
        <f t="shared" si="1"/>
        <v>1.4245014245014241E-3</v>
      </c>
      <c r="D9" s="119">
        <f t="shared" si="1"/>
        <v>1.3227513227513227E-3</v>
      </c>
      <c r="E9" s="119">
        <f t="shared" si="1"/>
        <v>1.2345679012345679E-3</v>
      </c>
      <c r="F9" s="119">
        <f t="shared" si="1"/>
        <v>1.1574074074074073E-3</v>
      </c>
      <c r="G9" s="119">
        <f t="shared" si="1"/>
        <v>1.1291779584462511E-3</v>
      </c>
      <c r="H9" s="119">
        <f t="shared" si="1"/>
        <v>1.0893246187363835E-3</v>
      </c>
      <c r="I9" s="119">
        <f t="shared" si="1"/>
        <v>1.0642826734780758E-3</v>
      </c>
      <c r="J9" s="119">
        <f t="shared" si="1"/>
        <v>1.02880658436214E-3</v>
      </c>
      <c r="K9" s="119">
        <f t="shared" si="1"/>
        <v>1.0064412238325279E-3</v>
      </c>
      <c r="L9" s="118">
        <f t="shared" si="1"/>
        <v>9.7465886939571177E-4</v>
      </c>
      <c r="M9" s="118">
        <f t="shared" si="1"/>
        <v>9.4482237339380199E-4</v>
      </c>
      <c r="N9" s="120">
        <f t="shared" si="1"/>
        <v>9.2592592592592596E-4</v>
      </c>
      <c r="O9" s="118">
        <f t="shared" si="1"/>
        <v>9.0777051561365292E-4</v>
      </c>
      <c r="P9" s="118">
        <f t="shared" si="1"/>
        <v>8.4175084175084174E-3</v>
      </c>
      <c r="Q9" s="121">
        <f t="shared" si="1"/>
        <v>8.6535133264105228E-4</v>
      </c>
    </row>
    <row r="10" spans="1:17" ht="20.100000000000001" customHeight="1" thickTop="1" thickBot="1">
      <c r="A10" s="100">
        <v>600</v>
      </c>
      <c r="B10" s="118">
        <f t="shared" si="1"/>
        <v>2.3148148148148151E-3</v>
      </c>
      <c r="C10" s="118">
        <f t="shared" si="1"/>
        <v>2.1367521367521361E-3</v>
      </c>
      <c r="D10" s="119">
        <f t="shared" si="1"/>
        <v>1.984126984126984E-3</v>
      </c>
      <c r="E10" s="119">
        <f t="shared" si="1"/>
        <v>1.8518518518518519E-3</v>
      </c>
      <c r="F10" s="119">
        <f t="shared" si="1"/>
        <v>1.736111111111111E-3</v>
      </c>
      <c r="G10" s="119">
        <f t="shared" si="1"/>
        <v>1.6937669376693768E-3</v>
      </c>
      <c r="H10" s="119">
        <f t="shared" si="1"/>
        <v>1.6339869281045754E-3</v>
      </c>
      <c r="I10" s="119">
        <f t="shared" si="1"/>
        <v>1.5964240102171138E-3</v>
      </c>
      <c r="J10" s="119">
        <f t="shared" si="1"/>
        <v>1.5432098765432098E-3</v>
      </c>
      <c r="K10" s="119">
        <f t="shared" si="1"/>
        <v>1.5096618357487918E-3</v>
      </c>
      <c r="L10" s="118">
        <f t="shared" si="1"/>
        <v>1.4619883040935676E-3</v>
      </c>
      <c r="M10" s="118">
        <f t="shared" si="1"/>
        <v>1.4172335600907029E-3</v>
      </c>
      <c r="N10" s="120">
        <f t="shared" si="1"/>
        <v>1.3888888888888889E-3</v>
      </c>
      <c r="O10" s="118">
        <f t="shared" si="1"/>
        <v>1.3616557734204794E-3</v>
      </c>
      <c r="P10" s="118">
        <f t="shared" si="1"/>
        <v>1.2626262626262626E-2</v>
      </c>
      <c r="Q10" s="121">
        <f t="shared" si="1"/>
        <v>1.2980269989615785E-3</v>
      </c>
    </row>
    <row r="11" spans="1:17" ht="20.100000000000001" customHeight="1" thickTop="1" thickBot="1">
      <c r="A11" s="100">
        <v>800</v>
      </c>
      <c r="B11" s="118">
        <f t="shared" si="1"/>
        <v>3.0864197530864204E-3</v>
      </c>
      <c r="C11" s="118">
        <f t="shared" si="1"/>
        <v>2.8490028490028483E-3</v>
      </c>
      <c r="D11" s="119">
        <f t="shared" si="1"/>
        <v>2.6455026455026454E-3</v>
      </c>
      <c r="E11" s="119">
        <f t="shared" si="1"/>
        <v>2.4691358024691358E-3</v>
      </c>
      <c r="F11" s="119">
        <f t="shared" si="1"/>
        <v>2.3148148148148147E-3</v>
      </c>
      <c r="G11" s="119">
        <f t="shared" si="1"/>
        <v>2.2583559168925021E-3</v>
      </c>
      <c r="H11" s="119">
        <f t="shared" si="1"/>
        <v>2.1786492374727671E-3</v>
      </c>
      <c r="I11" s="119">
        <f t="shared" si="1"/>
        <v>2.1285653469561515E-3</v>
      </c>
      <c r="J11" s="119">
        <f t="shared" si="1"/>
        <v>2.05761316872428E-3</v>
      </c>
      <c r="K11" s="119">
        <f t="shared" si="1"/>
        <v>2.0128824476650558E-3</v>
      </c>
      <c r="L11" s="118">
        <f t="shared" si="1"/>
        <v>1.9493177387914235E-3</v>
      </c>
      <c r="M11" s="118">
        <f t="shared" si="1"/>
        <v>1.889644746787604E-3</v>
      </c>
      <c r="N11" s="120">
        <f t="shared" si="1"/>
        <v>1.8518518518518519E-3</v>
      </c>
      <c r="O11" s="118">
        <f t="shared" si="1"/>
        <v>1.8155410312273058E-3</v>
      </c>
      <c r="P11" s="118">
        <f t="shared" si="1"/>
        <v>1.6835016835016835E-2</v>
      </c>
      <c r="Q11" s="121">
        <f t="shared" si="1"/>
        <v>1.7307026652821046E-3</v>
      </c>
    </row>
    <row r="12" spans="1:17" ht="20.100000000000001" customHeight="1" thickTop="1" thickBot="1">
      <c r="A12" s="100">
        <v>1000</v>
      </c>
      <c r="B12" s="118">
        <f t="shared" si="1"/>
        <v>3.8580246913580253E-3</v>
      </c>
      <c r="C12" s="118">
        <f t="shared" si="1"/>
        <v>3.5612535612535605E-3</v>
      </c>
      <c r="D12" s="119">
        <f t="shared" si="1"/>
        <v>3.3068783068783067E-3</v>
      </c>
      <c r="E12" s="119">
        <f t="shared" si="1"/>
        <v>3.0864197530864196E-3</v>
      </c>
      <c r="F12" s="119">
        <f t="shared" si="1"/>
        <v>2.8935185185185184E-3</v>
      </c>
      <c r="G12" s="119">
        <f t="shared" si="1"/>
        <v>2.8229448961156279E-3</v>
      </c>
      <c r="H12" s="119">
        <f t="shared" si="1"/>
        <v>2.7233115468409592E-3</v>
      </c>
      <c r="I12" s="119">
        <f t="shared" si="1"/>
        <v>2.6607066836951895E-3</v>
      </c>
      <c r="J12" s="119">
        <f t="shared" si="1"/>
        <v>2.5720164609053498E-3</v>
      </c>
      <c r="K12" s="119">
        <f t="shared" si="1"/>
        <v>2.5161030595813199E-3</v>
      </c>
      <c r="L12" s="118">
        <f t="shared" si="1"/>
        <v>2.4366471734892795E-3</v>
      </c>
      <c r="M12" s="118">
        <f t="shared" si="1"/>
        <v>2.362055933484505E-3</v>
      </c>
      <c r="N12" s="120">
        <f t="shared" si="1"/>
        <v>2.3148148148148147E-3</v>
      </c>
      <c r="O12" s="118">
        <f t="shared" si="1"/>
        <v>2.2694262890341323E-3</v>
      </c>
      <c r="P12" s="118">
        <f t="shared" si="1"/>
        <v>2.1043771043771045E-2</v>
      </c>
      <c r="Q12" s="121">
        <f t="shared" si="1"/>
        <v>2.1633783316026309E-3</v>
      </c>
    </row>
    <row r="13" spans="1:17" ht="20.100000000000001" customHeight="1" thickTop="1" thickBot="1">
      <c r="A13" s="100">
        <v>1500</v>
      </c>
      <c r="B13" s="118">
        <f t="shared" si="1"/>
        <v>5.7870370370370385E-3</v>
      </c>
      <c r="C13" s="118">
        <f t="shared" si="1"/>
        <v>5.3418803418803411E-3</v>
      </c>
      <c r="D13" s="119">
        <f t="shared" si="1"/>
        <v>4.96031746031746E-3</v>
      </c>
      <c r="E13" s="119">
        <f t="shared" si="1"/>
        <v>4.6296296296296294E-3</v>
      </c>
      <c r="F13" s="119">
        <f t="shared" si="1"/>
        <v>4.340277777777778E-3</v>
      </c>
      <c r="G13" s="119">
        <f t="shared" si="1"/>
        <v>4.2344173441734414E-3</v>
      </c>
      <c r="H13" s="119">
        <f t="shared" si="1"/>
        <v>4.0849673202614381E-3</v>
      </c>
      <c r="I13" s="119">
        <f t="shared" si="1"/>
        <v>3.9910600255427843E-3</v>
      </c>
      <c r="J13" s="119">
        <f t="shared" si="1"/>
        <v>3.8580246913580245E-3</v>
      </c>
      <c r="K13" s="119">
        <f t="shared" si="1"/>
        <v>3.7741545893719797E-3</v>
      </c>
      <c r="L13" s="118">
        <f t="shared" si="1"/>
        <v>3.6549707602339192E-3</v>
      </c>
      <c r="M13" s="118">
        <f t="shared" si="1"/>
        <v>3.5430839002267575E-3</v>
      </c>
      <c r="N13" s="120">
        <f t="shared" si="1"/>
        <v>3.472222222222222E-3</v>
      </c>
      <c r="O13" s="118">
        <f t="shared" si="1"/>
        <v>3.4041394335511985E-3</v>
      </c>
      <c r="P13" s="118">
        <f t="shared" si="1"/>
        <v>3.1565656565656568E-2</v>
      </c>
      <c r="Q13" s="121">
        <f t="shared" si="1"/>
        <v>3.2450674974039461E-3</v>
      </c>
    </row>
    <row r="14" spans="1:17" ht="20.100000000000001" customHeight="1" thickTop="1" thickBot="1">
      <c r="A14" s="100">
        <v>2000</v>
      </c>
      <c r="B14" s="118">
        <f t="shared" si="1"/>
        <v>7.7160493827160507E-3</v>
      </c>
      <c r="C14" s="118">
        <f t="shared" si="1"/>
        <v>7.1225071225071209E-3</v>
      </c>
      <c r="D14" s="119">
        <f t="shared" si="1"/>
        <v>6.6137566137566134E-3</v>
      </c>
      <c r="E14" s="119">
        <f t="shared" si="1"/>
        <v>6.1728395061728392E-3</v>
      </c>
      <c r="F14" s="119">
        <f t="shared" si="1"/>
        <v>5.7870370370370367E-3</v>
      </c>
      <c r="G14" s="119">
        <f t="shared" si="1"/>
        <v>5.6458897922312557E-3</v>
      </c>
      <c r="H14" s="119">
        <f t="shared" si="1"/>
        <v>5.4466230936819184E-3</v>
      </c>
      <c r="I14" s="119">
        <f t="shared" si="1"/>
        <v>5.3214133673903791E-3</v>
      </c>
      <c r="J14" s="119">
        <f t="shared" si="1"/>
        <v>5.1440329218106996E-3</v>
      </c>
      <c r="K14" s="119">
        <f t="shared" si="1"/>
        <v>5.0322061191626398E-3</v>
      </c>
      <c r="L14" s="118">
        <f t="shared" si="1"/>
        <v>4.873294346978559E-3</v>
      </c>
      <c r="M14" s="118">
        <f t="shared" si="1"/>
        <v>4.7241118669690101E-3</v>
      </c>
      <c r="N14" s="120">
        <f t="shared" si="1"/>
        <v>4.6296296296296294E-3</v>
      </c>
      <c r="O14" s="118">
        <f t="shared" si="1"/>
        <v>4.5388525780682646E-3</v>
      </c>
      <c r="P14" s="118">
        <f t="shared" si="1"/>
        <v>4.208754208754209E-2</v>
      </c>
      <c r="Q14" s="121">
        <f t="shared" si="1"/>
        <v>4.3267566632052617E-3</v>
      </c>
    </row>
    <row r="15" spans="1:17" ht="20.100000000000001" customHeight="1" thickTop="1" thickBot="1">
      <c r="A15" s="100">
        <v>3000</v>
      </c>
      <c r="B15" s="118">
        <f t="shared" si="1"/>
        <v>1.1574074074074077E-2</v>
      </c>
      <c r="C15" s="118">
        <f t="shared" si="1"/>
        <v>1.0683760683760682E-2</v>
      </c>
      <c r="D15" s="119">
        <f t="shared" si="1"/>
        <v>9.9206349206349201E-3</v>
      </c>
      <c r="E15" s="119">
        <f t="shared" si="1"/>
        <v>9.2592592592592587E-3</v>
      </c>
      <c r="F15" s="119">
        <f t="shared" si="1"/>
        <v>8.6805555555555559E-3</v>
      </c>
      <c r="G15" s="119">
        <f t="shared" si="1"/>
        <v>8.4688346883468827E-3</v>
      </c>
      <c r="H15" s="119">
        <f t="shared" si="1"/>
        <v>8.1699346405228763E-3</v>
      </c>
      <c r="I15" s="119">
        <f t="shared" si="1"/>
        <v>7.9821200510855686E-3</v>
      </c>
      <c r="J15" s="119">
        <f t="shared" si="1"/>
        <v>7.716049382716049E-3</v>
      </c>
      <c r="K15" s="119">
        <f t="shared" si="1"/>
        <v>7.5483091787439593E-3</v>
      </c>
      <c r="L15" s="118">
        <f t="shared" si="1"/>
        <v>7.3099415204678385E-3</v>
      </c>
      <c r="M15" s="118">
        <f t="shared" si="1"/>
        <v>7.0861678004535151E-3</v>
      </c>
      <c r="N15" s="120">
        <f t="shared" si="1"/>
        <v>6.9444444444444441E-3</v>
      </c>
      <c r="O15" s="118">
        <f t="shared" si="1"/>
        <v>6.8082788671023969E-3</v>
      </c>
      <c r="P15" s="118">
        <f t="shared" si="1"/>
        <v>6.3131313131313135E-2</v>
      </c>
      <c r="Q15" s="121">
        <f t="shared" si="1"/>
        <v>6.4901349948078921E-3</v>
      </c>
    </row>
    <row r="16" spans="1:17" ht="20.100000000000001" customHeight="1" thickTop="1" thickBot="1">
      <c r="A16" s="100">
        <v>5000</v>
      </c>
      <c r="B16" s="118">
        <f t="shared" ref="B16:N19" si="2">$A16/((B$5*1000)*(24))</f>
        <v>1.9290123456790129E-2</v>
      </c>
      <c r="C16" s="118">
        <f t="shared" si="2"/>
        <v>1.7806267806267803E-2</v>
      </c>
      <c r="D16" s="119">
        <f t="shared" si="2"/>
        <v>1.6534391534391533E-2</v>
      </c>
      <c r="E16" s="119">
        <f t="shared" si="2"/>
        <v>1.5432098765432098E-2</v>
      </c>
      <c r="F16" s="119">
        <f t="shared" si="2"/>
        <v>1.4467592592592593E-2</v>
      </c>
      <c r="G16" s="119">
        <f t="shared" si="2"/>
        <v>1.4114724480578138E-2</v>
      </c>
      <c r="H16" s="122">
        <f t="shared" si="2"/>
        <v>1.3616557734204796E-2</v>
      </c>
      <c r="I16" s="122">
        <f t="shared" si="2"/>
        <v>1.3303533418475948E-2</v>
      </c>
      <c r="J16" s="122">
        <f t="shared" si="2"/>
        <v>1.2860082304526749E-2</v>
      </c>
      <c r="K16" s="122">
        <f t="shared" si="2"/>
        <v>1.2580515297906599E-2</v>
      </c>
      <c r="L16" s="122">
        <f t="shared" si="2"/>
        <v>1.2183235867446397E-2</v>
      </c>
      <c r="M16" s="118">
        <f t="shared" si="2"/>
        <v>1.1810279667422525E-2</v>
      </c>
      <c r="N16" s="120">
        <f t="shared" si="2"/>
        <v>1.1574074074074073E-2</v>
      </c>
      <c r="O16" s="118"/>
      <c r="P16" s="118"/>
      <c r="Q16" s="121"/>
    </row>
    <row r="17" spans="1:17" ht="20.100000000000001" customHeight="1" thickTop="1" thickBot="1">
      <c r="A17" s="100">
        <v>10000</v>
      </c>
      <c r="B17" s="123">
        <f t="shared" si="2"/>
        <v>3.8580246913580259E-2</v>
      </c>
      <c r="C17" s="123">
        <f t="shared" si="2"/>
        <v>3.5612535612535606E-2</v>
      </c>
      <c r="D17" s="124">
        <f t="shared" si="2"/>
        <v>3.3068783068783067E-2</v>
      </c>
      <c r="E17" s="124">
        <f t="shared" si="2"/>
        <v>3.0864197530864196E-2</v>
      </c>
      <c r="F17" s="125">
        <f t="shared" si="2"/>
        <v>2.8935185185185185E-2</v>
      </c>
      <c r="G17" s="125">
        <f t="shared" si="2"/>
        <v>2.8229448961156277E-2</v>
      </c>
      <c r="H17" s="125">
        <f t="shared" si="2"/>
        <v>2.7233115468409591E-2</v>
      </c>
      <c r="I17" s="125">
        <f t="shared" si="2"/>
        <v>2.6607066836951895E-2</v>
      </c>
      <c r="J17" s="125">
        <f t="shared" si="2"/>
        <v>2.5720164609053499E-2</v>
      </c>
      <c r="K17" s="124">
        <f t="shared" si="2"/>
        <v>2.5161030595813198E-2</v>
      </c>
      <c r="L17" s="123">
        <f t="shared" si="2"/>
        <v>2.4366471734892793E-2</v>
      </c>
      <c r="M17" s="123">
        <f t="shared" si="2"/>
        <v>2.362055933484505E-2</v>
      </c>
      <c r="N17" s="126">
        <f t="shared" si="2"/>
        <v>2.3148148148148147E-2</v>
      </c>
      <c r="O17" s="118"/>
      <c r="P17" s="118"/>
      <c r="Q17" s="121"/>
    </row>
    <row r="18" spans="1:17" ht="20.100000000000001" customHeight="1" thickTop="1" thickBot="1">
      <c r="A18" s="100">
        <v>21100</v>
      </c>
      <c r="B18" s="123">
        <f t="shared" si="2"/>
        <v>8.1404320987654336E-2</v>
      </c>
      <c r="C18" s="123">
        <f t="shared" si="2"/>
        <v>7.5142450142450121E-2</v>
      </c>
      <c r="D18" s="124">
        <f t="shared" si="2"/>
        <v>6.9775132275132282E-2</v>
      </c>
      <c r="E18" s="127">
        <f t="shared" si="2"/>
        <v>6.5123456790123463E-2</v>
      </c>
      <c r="F18" s="127">
        <f t="shared" si="2"/>
        <v>6.1053240740740741E-2</v>
      </c>
      <c r="G18" s="127">
        <f t="shared" si="2"/>
        <v>5.956413730803975E-2</v>
      </c>
      <c r="H18" s="127">
        <f t="shared" si="2"/>
        <v>5.7461873638344235E-2</v>
      </c>
      <c r="I18" s="124">
        <f t="shared" si="2"/>
        <v>5.61409110259685E-2</v>
      </c>
      <c r="J18" s="124">
        <f t="shared" si="2"/>
        <v>5.4269547325102883E-2</v>
      </c>
      <c r="K18" s="124">
        <f t="shared" si="2"/>
        <v>5.3089774557165847E-2</v>
      </c>
      <c r="L18" s="123">
        <f t="shared" si="2"/>
        <v>5.14132553606238E-2</v>
      </c>
      <c r="M18" s="123">
        <f t="shared" si="2"/>
        <v>4.983938019652305E-2</v>
      </c>
      <c r="N18" s="126">
        <f t="shared" si="2"/>
        <v>4.884259259259259E-2</v>
      </c>
      <c r="O18" s="123"/>
      <c r="P18" s="123"/>
      <c r="Q18" s="128"/>
    </row>
    <row r="19" spans="1:17" ht="20.100000000000001" customHeight="1" thickTop="1" thickBot="1">
      <c r="A19" s="100">
        <v>42195</v>
      </c>
      <c r="B19" s="123">
        <f t="shared" si="2"/>
        <v>0.16278935185185189</v>
      </c>
      <c r="C19" s="124">
        <f t="shared" si="2"/>
        <v>0.15026709401709398</v>
      </c>
      <c r="D19" s="129">
        <f t="shared" si="2"/>
        <v>0.13953373015873016</v>
      </c>
      <c r="E19" s="129">
        <f t="shared" si="2"/>
        <v>0.13023148148148148</v>
      </c>
      <c r="F19" s="129">
        <f t="shared" si="2"/>
        <v>0.12209201388888889</v>
      </c>
      <c r="G19" s="124">
        <f t="shared" si="2"/>
        <v>0.11911415989159892</v>
      </c>
      <c r="H19" s="124">
        <f t="shared" si="2"/>
        <v>0.11491013071895427</v>
      </c>
      <c r="I19" s="124">
        <f t="shared" si="2"/>
        <v>0.11226851851851852</v>
      </c>
      <c r="J19" s="124">
        <f t="shared" si="2"/>
        <v>0.10852623456790124</v>
      </c>
      <c r="K19" s="124">
        <f t="shared" si="2"/>
        <v>0.10616696859903378</v>
      </c>
      <c r="L19" s="123">
        <f t="shared" si="2"/>
        <v>0.10281432748538015</v>
      </c>
      <c r="M19" s="123">
        <f t="shared" si="2"/>
        <v>9.9666950113378686E-2</v>
      </c>
      <c r="N19" s="126">
        <f t="shared" si="2"/>
        <v>9.7673611111111114E-2</v>
      </c>
      <c r="O19" s="123"/>
      <c r="P19" s="123"/>
      <c r="Q19" s="128"/>
    </row>
    <row r="20" spans="1:17" ht="20.100000000000001" customHeight="1" thickTop="1" thickBot="1">
      <c r="A20" s="130" t="s">
        <v>9</v>
      </c>
      <c r="B20" s="261" t="s">
        <v>8</v>
      </c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3"/>
    </row>
    <row r="21" spans="1:17" ht="20.100000000000001" customHeight="1" thickTop="1" thickBot="1">
      <c r="A21" s="100" t="s">
        <v>10</v>
      </c>
      <c r="B21" s="131">
        <f t="shared" ref="B21:Q21" si="3">((($A3*1000)/3600)*(30))*B$4</f>
        <v>90</v>
      </c>
      <c r="C21" s="131">
        <f t="shared" si="3"/>
        <v>97.5</v>
      </c>
      <c r="D21" s="131">
        <f t="shared" si="3"/>
        <v>105</v>
      </c>
      <c r="E21" s="131">
        <f t="shared" si="3"/>
        <v>112.5</v>
      </c>
      <c r="F21" s="131">
        <f t="shared" si="3"/>
        <v>120</v>
      </c>
      <c r="G21" s="131">
        <f t="shared" si="3"/>
        <v>122.99999999999999</v>
      </c>
      <c r="H21" s="131">
        <f t="shared" si="3"/>
        <v>127.5</v>
      </c>
      <c r="I21" s="131">
        <f t="shared" si="3"/>
        <v>130.5</v>
      </c>
      <c r="J21" s="131">
        <f t="shared" si="3"/>
        <v>135</v>
      </c>
      <c r="K21" s="131">
        <f t="shared" si="3"/>
        <v>138</v>
      </c>
      <c r="L21" s="131">
        <f t="shared" si="3"/>
        <v>142.5</v>
      </c>
      <c r="M21" s="131">
        <f t="shared" si="3"/>
        <v>147</v>
      </c>
      <c r="N21" s="132">
        <f t="shared" si="3"/>
        <v>150</v>
      </c>
      <c r="O21" s="131">
        <f t="shared" si="3"/>
        <v>153</v>
      </c>
      <c r="P21" s="131">
        <f t="shared" si="3"/>
        <v>16.5</v>
      </c>
      <c r="Q21" s="133">
        <f t="shared" si="3"/>
        <v>160.5</v>
      </c>
    </row>
    <row r="22" spans="1:17" ht="20.100000000000001" customHeight="1" thickTop="1" thickBot="1">
      <c r="A22" s="100" t="s">
        <v>14</v>
      </c>
      <c r="B22" s="131">
        <f t="shared" ref="B22:Q22" si="4">((($A3*1000)/3600)*(45))*B$4</f>
        <v>135</v>
      </c>
      <c r="C22" s="131">
        <f t="shared" si="4"/>
        <v>146.25</v>
      </c>
      <c r="D22" s="131">
        <f t="shared" si="4"/>
        <v>157.5</v>
      </c>
      <c r="E22" s="131">
        <f t="shared" si="4"/>
        <v>168.75</v>
      </c>
      <c r="F22" s="131">
        <f t="shared" si="4"/>
        <v>180</v>
      </c>
      <c r="G22" s="131">
        <f t="shared" si="4"/>
        <v>184.5</v>
      </c>
      <c r="H22" s="131">
        <f t="shared" si="4"/>
        <v>191.25</v>
      </c>
      <c r="I22" s="131">
        <f t="shared" si="4"/>
        <v>195.75</v>
      </c>
      <c r="J22" s="131">
        <f t="shared" si="4"/>
        <v>202.5</v>
      </c>
      <c r="K22" s="131">
        <f t="shared" si="4"/>
        <v>207</v>
      </c>
      <c r="L22" s="131">
        <f t="shared" si="4"/>
        <v>213.75</v>
      </c>
      <c r="M22" s="131">
        <f t="shared" si="4"/>
        <v>220.5</v>
      </c>
      <c r="N22" s="134">
        <f t="shared" si="4"/>
        <v>225</v>
      </c>
      <c r="O22" s="131">
        <f t="shared" si="4"/>
        <v>229.5</v>
      </c>
      <c r="P22" s="131">
        <f t="shared" si="4"/>
        <v>24.75</v>
      </c>
      <c r="Q22" s="133">
        <f t="shared" si="4"/>
        <v>240.75</v>
      </c>
    </row>
    <row r="23" spans="1:17" ht="20.100000000000001" customHeight="1" thickTop="1" thickBot="1">
      <c r="A23" s="100" t="s">
        <v>4</v>
      </c>
      <c r="B23" s="131">
        <f t="shared" ref="B23:Q23" si="5">((($A3*1000)/3600)*(60))*B$4</f>
        <v>180</v>
      </c>
      <c r="C23" s="131">
        <f t="shared" si="5"/>
        <v>195</v>
      </c>
      <c r="D23" s="131">
        <f t="shared" si="5"/>
        <v>210</v>
      </c>
      <c r="E23" s="131">
        <f t="shared" si="5"/>
        <v>225</v>
      </c>
      <c r="F23" s="131">
        <f t="shared" si="5"/>
        <v>240</v>
      </c>
      <c r="G23" s="131">
        <f t="shared" si="5"/>
        <v>245.99999999999997</v>
      </c>
      <c r="H23" s="131">
        <f t="shared" si="5"/>
        <v>255</v>
      </c>
      <c r="I23" s="131">
        <f t="shared" si="5"/>
        <v>261</v>
      </c>
      <c r="J23" s="131">
        <f t="shared" si="5"/>
        <v>270</v>
      </c>
      <c r="K23" s="131">
        <f t="shared" si="5"/>
        <v>276</v>
      </c>
      <c r="L23" s="131">
        <f t="shared" si="5"/>
        <v>285</v>
      </c>
      <c r="M23" s="131">
        <f t="shared" si="5"/>
        <v>294</v>
      </c>
      <c r="N23" s="134">
        <f t="shared" si="5"/>
        <v>300</v>
      </c>
      <c r="O23" s="131">
        <f t="shared" si="5"/>
        <v>306</v>
      </c>
      <c r="P23" s="131">
        <f t="shared" si="5"/>
        <v>33</v>
      </c>
      <c r="Q23" s="133">
        <f t="shared" si="5"/>
        <v>321</v>
      </c>
    </row>
    <row r="24" spans="1:17" ht="20.100000000000001" customHeight="1" thickTop="1" thickBot="1">
      <c r="A24" s="100" t="s">
        <v>3</v>
      </c>
      <c r="B24" s="131">
        <f t="shared" ref="B24:Q24" si="6">((($A3*1000)/3600)*(120))*B$4</f>
        <v>360</v>
      </c>
      <c r="C24" s="131">
        <f t="shared" si="6"/>
        <v>390</v>
      </c>
      <c r="D24" s="131">
        <f t="shared" si="6"/>
        <v>420</v>
      </c>
      <c r="E24" s="131">
        <f t="shared" si="6"/>
        <v>450</v>
      </c>
      <c r="F24" s="131">
        <f t="shared" si="6"/>
        <v>480</v>
      </c>
      <c r="G24" s="131">
        <f t="shared" si="6"/>
        <v>491.99999999999994</v>
      </c>
      <c r="H24" s="131">
        <f t="shared" si="6"/>
        <v>510</v>
      </c>
      <c r="I24" s="131">
        <f t="shared" si="6"/>
        <v>522</v>
      </c>
      <c r="J24" s="131">
        <f t="shared" si="6"/>
        <v>540</v>
      </c>
      <c r="K24" s="131">
        <f t="shared" si="6"/>
        <v>552</v>
      </c>
      <c r="L24" s="131">
        <f t="shared" si="6"/>
        <v>570</v>
      </c>
      <c r="M24" s="131">
        <f t="shared" si="6"/>
        <v>588</v>
      </c>
      <c r="N24" s="134">
        <f t="shared" si="6"/>
        <v>600</v>
      </c>
      <c r="O24" s="131">
        <f t="shared" si="6"/>
        <v>612</v>
      </c>
      <c r="P24" s="131">
        <f t="shared" si="6"/>
        <v>66</v>
      </c>
      <c r="Q24" s="133">
        <f t="shared" si="6"/>
        <v>642</v>
      </c>
    </row>
    <row r="25" spans="1:17" ht="20.100000000000001" customHeight="1" thickTop="1" thickBot="1">
      <c r="A25" s="100" t="s">
        <v>5</v>
      </c>
      <c r="B25" s="131">
        <f t="shared" ref="B25:Q25" si="7">((($A3*1000)/3600)*(180))*B$4</f>
        <v>540</v>
      </c>
      <c r="C25" s="131">
        <f t="shared" si="7"/>
        <v>585</v>
      </c>
      <c r="D25" s="131">
        <f t="shared" si="7"/>
        <v>630</v>
      </c>
      <c r="E25" s="131">
        <f t="shared" si="7"/>
        <v>675</v>
      </c>
      <c r="F25" s="131">
        <f t="shared" si="7"/>
        <v>720</v>
      </c>
      <c r="G25" s="131">
        <f t="shared" si="7"/>
        <v>738</v>
      </c>
      <c r="H25" s="131">
        <f t="shared" si="7"/>
        <v>765</v>
      </c>
      <c r="I25" s="131">
        <f t="shared" si="7"/>
        <v>783</v>
      </c>
      <c r="J25" s="131">
        <f t="shared" si="7"/>
        <v>810</v>
      </c>
      <c r="K25" s="131">
        <f t="shared" si="7"/>
        <v>828</v>
      </c>
      <c r="L25" s="131">
        <f t="shared" si="7"/>
        <v>855</v>
      </c>
      <c r="M25" s="131">
        <f t="shared" si="7"/>
        <v>882</v>
      </c>
      <c r="N25" s="134">
        <f t="shared" si="7"/>
        <v>900</v>
      </c>
      <c r="O25" s="131">
        <f t="shared" si="7"/>
        <v>918</v>
      </c>
      <c r="P25" s="131">
        <f t="shared" si="7"/>
        <v>99</v>
      </c>
      <c r="Q25" s="133">
        <f t="shared" si="7"/>
        <v>963</v>
      </c>
    </row>
    <row r="26" spans="1:17" ht="20.100000000000001" customHeight="1" thickTop="1" thickBot="1">
      <c r="A26" s="100" t="s">
        <v>6</v>
      </c>
      <c r="B26" s="131">
        <f t="shared" ref="B26:Q26" si="8">((($A3*1000)/3600)*(240))*B$4</f>
        <v>720</v>
      </c>
      <c r="C26" s="131">
        <f t="shared" si="8"/>
        <v>780</v>
      </c>
      <c r="D26" s="131">
        <f t="shared" si="8"/>
        <v>840</v>
      </c>
      <c r="E26" s="131">
        <f t="shared" si="8"/>
        <v>900</v>
      </c>
      <c r="F26" s="131">
        <f t="shared" si="8"/>
        <v>960</v>
      </c>
      <c r="G26" s="131">
        <f t="shared" si="8"/>
        <v>983.99999999999989</v>
      </c>
      <c r="H26" s="131">
        <f t="shared" si="8"/>
        <v>1020</v>
      </c>
      <c r="I26" s="131">
        <f t="shared" si="8"/>
        <v>1044</v>
      </c>
      <c r="J26" s="131">
        <f t="shared" si="8"/>
        <v>1080</v>
      </c>
      <c r="K26" s="131">
        <f t="shared" si="8"/>
        <v>1104</v>
      </c>
      <c r="L26" s="131">
        <f t="shared" si="8"/>
        <v>1140</v>
      </c>
      <c r="M26" s="131">
        <f t="shared" si="8"/>
        <v>1176</v>
      </c>
      <c r="N26" s="134">
        <f t="shared" si="8"/>
        <v>1200</v>
      </c>
      <c r="O26" s="131">
        <f t="shared" si="8"/>
        <v>1224</v>
      </c>
      <c r="P26" s="131">
        <f t="shared" si="8"/>
        <v>132</v>
      </c>
      <c r="Q26" s="133">
        <f t="shared" si="8"/>
        <v>1284</v>
      </c>
    </row>
    <row r="27" spans="1:17" ht="20.100000000000001" customHeight="1" thickTop="1" thickBot="1">
      <c r="A27" s="100" t="s">
        <v>7</v>
      </c>
      <c r="B27" s="131">
        <f t="shared" ref="B27:Q27" si="9">((($A3*1000)/3600)*(300))*B$4</f>
        <v>900</v>
      </c>
      <c r="C27" s="131">
        <f t="shared" si="9"/>
        <v>975</v>
      </c>
      <c r="D27" s="131">
        <f t="shared" si="9"/>
        <v>1050</v>
      </c>
      <c r="E27" s="131">
        <f t="shared" si="9"/>
        <v>1125</v>
      </c>
      <c r="F27" s="131">
        <f t="shared" si="9"/>
        <v>1200</v>
      </c>
      <c r="G27" s="131">
        <f t="shared" si="9"/>
        <v>1230</v>
      </c>
      <c r="H27" s="131">
        <f t="shared" si="9"/>
        <v>1275</v>
      </c>
      <c r="I27" s="131">
        <f t="shared" si="9"/>
        <v>1305</v>
      </c>
      <c r="J27" s="131">
        <f t="shared" si="9"/>
        <v>1350</v>
      </c>
      <c r="K27" s="131">
        <f t="shared" si="9"/>
        <v>1380</v>
      </c>
      <c r="L27" s="131">
        <f t="shared" si="9"/>
        <v>1425</v>
      </c>
      <c r="M27" s="131">
        <f t="shared" si="9"/>
        <v>1470</v>
      </c>
      <c r="N27" s="134">
        <f t="shared" si="9"/>
        <v>1500</v>
      </c>
      <c r="O27" s="131">
        <f t="shared" si="9"/>
        <v>1530</v>
      </c>
      <c r="P27" s="131">
        <f t="shared" si="9"/>
        <v>165</v>
      </c>
      <c r="Q27" s="133">
        <f t="shared" si="9"/>
        <v>1605</v>
      </c>
    </row>
    <row r="28" spans="1:17" ht="13.5" thickTop="1">
      <c r="A28" s="135"/>
      <c r="B28" s="136"/>
      <c r="C28" s="136"/>
      <c r="D28" s="136"/>
      <c r="E28" s="136"/>
      <c r="F28" s="136"/>
      <c r="G28" s="136"/>
      <c r="H28" s="137"/>
      <c r="I28" s="137"/>
      <c r="J28" s="137"/>
      <c r="K28" s="137"/>
      <c r="L28" s="137"/>
      <c r="M28" s="137"/>
      <c r="N28" s="137"/>
      <c r="O28" s="137"/>
      <c r="P28" s="137"/>
      <c r="Q28" s="138"/>
    </row>
    <row r="29" spans="1:17" ht="15">
      <c r="A29" s="139" t="s">
        <v>39</v>
      </c>
      <c r="B29" s="140"/>
      <c r="C29" s="140"/>
      <c r="D29" s="140"/>
      <c r="E29" s="140"/>
      <c r="F29" s="140"/>
      <c r="G29" s="140"/>
      <c r="H29" s="141"/>
      <c r="I29" s="141"/>
      <c r="J29" s="141"/>
      <c r="K29" s="141"/>
      <c r="L29" s="141"/>
      <c r="M29" s="141"/>
      <c r="N29" s="141"/>
      <c r="O29" s="141"/>
      <c r="P29" s="141"/>
      <c r="Q29" s="142"/>
    </row>
    <row r="30" spans="1:17" ht="15">
      <c r="A30" s="143" t="s">
        <v>35</v>
      </c>
      <c r="B30" s="140"/>
      <c r="C30" s="140"/>
      <c r="D30" s="140"/>
      <c r="E30" s="140"/>
      <c r="F30" s="140"/>
      <c r="G30" s="140"/>
      <c r="H30" s="141"/>
      <c r="I30" s="141"/>
      <c r="J30" s="141"/>
      <c r="K30" s="141"/>
      <c r="L30" s="141"/>
      <c r="M30" s="141"/>
      <c r="N30" s="141"/>
      <c r="O30" s="141"/>
      <c r="P30" s="141"/>
      <c r="Q30" s="142"/>
    </row>
    <row r="31" spans="1:17">
      <c r="A31" s="144" t="s">
        <v>36</v>
      </c>
      <c r="B31" s="145"/>
      <c r="C31" s="145"/>
      <c r="D31" s="145"/>
      <c r="E31" s="145"/>
      <c r="F31" s="145"/>
      <c r="G31" s="145"/>
      <c r="H31" s="146"/>
      <c r="I31" s="146"/>
      <c r="J31" s="146"/>
      <c r="K31" s="146"/>
      <c r="L31" s="146"/>
      <c r="M31" s="146"/>
      <c r="N31" s="146"/>
      <c r="O31" s="146"/>
      <c r="P31" s="146"/>
      <c r="Q31" s="147"/>
    </row>
    <row r="32" spans="1:17">
      <c r="A32" s="144" t="s">
        <v>37</v>
      </c>
      <c r="B32" s="145"/>
      <c r="C32" s="145"/>
      <c r="D32" s="145"/>
      <c r="E32" s="145"/>
      <c r="F32" s="145"/>
      <c r="G32" s="145"/>
      <c r="H32" s="146"/>
      <c r="I32" s="146"/>
      <c r="J32" s="146"/>
      <c r="K32" s="146"/>
      <c r="L32" s="146"/>
      <c r="M32" s="146"/>
      <c r="N32" s="146"/>
      <c r="O32" s="146"/>
      <c r="P32" s="146"/>
      <c r="Q32" s="147"/>
    </row>
    <row r="33" spans="1:17" ht="15">
      <c r="A33" s="139" t="s">
        <v>38</v>
      </c>
      <c r="B33" s="148"/>
      <c r="C33" s="148"/>
      <c r="D33" s="148"/>
      <c r="E33" s="148"/>
      <c r="F33" s="148"/>
      <c r="G33" s="148"/>
      <c r="H33" s="62"/>
      <c r="I33" s="62"/>
      <c r="J33" s="62"/>
      <c r="K33" s="62"/>
      <c r="L33" s="62"/>
      <c r="M33" s="62"/>
      <c r="N33" s="62"/>
      <c r="O33" s="62"/>
      <c r="P33" s="62"/>
      <c r="Q33" s="149"/>
    </row>
    <row r="34" spans="1:17" ht="15">
      <c r="A34" s="143" t="s">
        <v>16</v>
      </c>
      <c r="B34" s="148"/>
      <c r="C34" s="148"/>
      <c r="D34" s="148"/>
      <c r="E34" s="145"/>
      <c r="F34" s="150"/>
      <c r="G34" s="151"/>
      <c r="H34" s="152"/>
      <c r="I34" s="153"/>
      <c r="J34" s="146"/>
      <c r="K34" s="146"/>
      <c r="L34" s="146"/>
      <c r="M34" s="146"/>
      <c r="N34" s="146"/>
      <c r="O34" s="146"/>
      <c r="P34" s="146"/>
      <c r="Q34" s="147"/>
    </row>
    <row r="35" spans="1:17" ht="13.5" thickBot="1">
      <c r="A35" s="154"/>
      <c r="B35" s="155"/>
      <c r="C35" s="155"/>
      <c r="D35" s="155"/>
      <c r="E35" s="155"/>
      <c r="F35" s="155"/>
      <c r="G35" s="155"/>
      <c r="H35" s="156"/>
      <c r="I35" s="156"/>
      <c r="J35" s="156"/>
      <c r="K35" s="156"/>
      <c r="L35" s="156"/>
      <c r="M35" s="156"/>
      <c r="N35" s="156"/>
      <c r="O35" s="156"/>
      <c r="P35" s="156"/>
      <c r="Q35" s="157"/>
    </row>
    <row r="36" spans="1:17" ht="13.5" thickTop="1"/>
  </sheetData>
  <sheetProtection password="C7B6" sheet="1" objects="1" scenarios="1" selectLockedCells="1"/>
  <mergeCells count="4">
    <mergeCell ref="B20:Q20"/>
    <mergeCell ref="P2:Q2"/>
    <mergeCell ref="M3:N3"/>
    <mergeCell ref="H3:J3"/>
  </mergeCells>
  <phoneticPr fontId="2" type="noConversion"/>
  <printOptions horizontalCentered="1" verticalCentered="1"/>
  <pageMargins left="0" right="0" top="0.39370078740157483" bottom="0" header="0" footer="0"/>
  <pageSetup paperSize="9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2"/>
  <sheetViews>
    <sheetView workbookViewId="0">
      <selection activeCell="M12" sqref="M12"/>
    </sheetView>
  </sheetViews>
  <sheetFormatPr baseColWidth="10" defaultRowHeight="12.75"/>
  <cols>
    <col min="1" max="1" width="3" style="46" customWidth="1"/>
    <col min="2" max="2" width="5.140625" style="33" customWidth="1"/>
    <col min="3" max="3" width="5.28515625" style="33" customWidth="1"/>
    <col min="4" max="4" width="9.7109375" style="33" customWidth="1"/>
    <col min="5" max="5" width="3.140625" style="34" customWidth="1"/>
    <col min="6" max="6" width="3" style="39" customWidth="1"/>
    <col min="7" max="7" width="5" style="33" customWidth="1"/>
    <col min="8" max="8" width="5.28515625" style="33" customWidth="1"/>
    <col min="9" max="9" width="9.7109375" style="33" customWidth="1"/>
    <col min="10" max="10" width="3.140625" style="53" customWidth="1"/>
    <col min="11" max="11" width="3" style="54" customWidth="1"/>
    <col min="12" max="12" width="5" style="33" customWidth="1"/>
    <col min="13" max="13" width="5.28515625" style="33" customWidth="1"/>
    <col min="14" max="14" width="9.7109375" style="33" customWidth="1"/>
    <col min="15" max="16384" width="11.42578125" style="11"/>
  </cols>
  <sheetData>
    <row r="1" spans="1:14" ht="13.5" customHeight="1" thickTop="1">
      <c r="A1" s="272" t="s">
        <v>19</v>
      </c>
      <c r="B1" s="270" t="s">
        <v>31</v>
      </c>
      <c r="C1" s="270"/>
      <c r="D1" s="271"/>
      <c r="E1" s="9"/>
      <c r="F1" s="275" t="s">
        <v>24</v>
      </c>
      <c r="G1" s="270" t="s">
        <v>32</v>
      </c>
      <c r="H1" s="270"/>
      <c r="I1" s="271"/>
      <c r="J1" s="10"/>
      <c r="K1" s="231" t="s">
        <v>25</v>
      </c>
      <c r="L1" s="269" t="s">
        <v>33</v>
      </c>
      <c r="M1" s="270"/>
      <c r="N1" s="271"/>
    </row>
    <row r="2" spans="1:14" ht="13.5" customHeight="1" thickBot="1">
      <c r="A2" s="273"/>
      <c r="B2" s="12" t="s">
        <v>20</v>
      </c>
      <c r="C2" s="77">
        <v>15</v>
      </c>
      <c r="D2" s="13"/>
      <c r="E2" s="14"/>
      <c r="F2" s="276"/>
      <c r="G2" s="12" t="s">
        <v>20</v>
      </c>
      <c r="H2" s="77">
        <v>18</v>
      </c>
      <c r="I2" s="13"/>
      <c r="J2" s="14"/>
      <c r="K2" s="232"/>
      <c r="L2" s="15" t="s">
        <v>20</v>
      </c>
      <c r="M2" s="77">
        <v>18</v>
      </c>
      <c r="N2" s="13"/>
    </row>
    <row r="3" spans="1:14" ht="13.5" thickTop="1">
      <c r="A3" s="273"/>
      <c r="B3" s="78">
        <v>1</v>
      </c>
      <c r="C3" s="80">
        <v>0.1</v>
      </c>
      <c r="D3" s="16">
        <f>C3/((B$5)*24)</f>
        <v>2.7777777777777778E-4</v>
      </c>
      <c r="E3" s="17"/>
      <c r="F3" s="276"/>
      <c r="G3" s="78">
        <v>0.82</v>
      </c>
      <c r="H3" s="80">
        <v>1</v>
      </c>
      <c r="I3" s="16">
        <f>H3/((G$5)*24)</f>
        <v>2.8229448961156279E-3</v>
      </c>
      <c r="J3" s="17"/>
      <c r="K3" s="232"/>
      <c r="L3" s="86">
        <v>0.75</v>
      </c>
      <c r="M3" s="80">
        <v>1</v>
      </c>
      <c r="N3" s="16">
        <f>M3/((L$5)*24)</f>
        <v>3.0864197530864196E-3</v>
      </c>
    </row>
    <row r="4" spans="1:14">
      <c r="A4" s="273"/>
      <c r="B4" s="18"/>
      <c r="C4" s="81">
        <v>0.2</v>
      </c>
      <c r="D4" s="19">
        <f>C4/((B$5)*24)</f>
        <v>5.5555555555555556E-4</v>
      </c>
      <c r="E4" s="14"/>
      <c r="F4" s="276"/>
      <c r="G4" s="18"/>
      <c r="H4" s="81">
        <v>2</v>
      </c>
      <c r="I4" s="19">
        <f>H4/((G$5)*24)</f>
        <v>5.6458897922312557E-3</v>
      </c>
      <c r="J4" s="14"/>
      <c r="K4" s="232"/>
      <c r="L4" s="20"/>
      <c r="M4" s="81">
        <v>2</v>
      </c>
      <c r="N4" s="19">
        <f>M4/((L$5)*24)</f>
        <v>6.1728395061728392E-3</v>
      </c>
    </row>
    <row r="5" spans="1:14">
      <c r="A5" s="273"/>
      <c r="B5" s="21">
        <f>C2*B3</f>
        <v>15</v>
      </c>
      <c r="C5" s="81">
        <v>0.3</v>
      </c>
      <c r="D5" s="19">
        <f>C5/((B$5)*24)</f>
        <v>8.3333333333333328E-4</v>
      </c>
      <c r="E5" s="14"/>
      <c r="F5" s="276"/>
      <c r="G5" s="21">
        <f>H2*G3</f>
        <v>14.76</v>
      </c>
      <c r="H5" s="81">
        <v>3</v>
      </c>
      <c r="I5" s="19">
        <f>H5/((G$5)*24)</f>
        <v>8.4688346883468827E-3</v>
      </c>
      <c r="J5" s="14"/>
      <c r="K5" s="232"/>
      <c r="L5" s="22">
        <f>M2*L3</f>
        <v>13.5</v>
      </c>
      <c r="M5" s="81">
        <v>3</v>
      </c>
      <c r="N5" s="19">
        <f>M5/((L$5)*24)</f>
        <v>9.2592592592592587E-3</v>
      </c>
    </row>
    <row r="6" spans="1:14">
      <c r="A6" s="273"/>
      <c r="B6" s="18" t="s">
        <v>21</v>
      </c>
      <c r="C6" s="81">
        <v>0.4</v>
      </c>
      <c r="D6" s="19">
        <f>C6/((B$5)*24)</f>
        <v>1.1111111111111111E-3</v>
      </c>
      <c r="E6" s="14"/>
      <c r="F6" s="276"/>
      <c r="G6" s="18" t="s">
        <v>21</v>
      </c>
      <c r="H6" s="81">
        <v>4</v>
      </c>
      <c r="I6" s="19">
        <f>H6/((G$5)*24)</f>
        <v>1.1291779584462511E-2</v>
      </c>
      <c r="J6" s="14"/>
      <c r="K6" s="232"/>
      <c r="L6" s="20" t="s">
        <v>21</v>
      </c>
      <c r="M6" s="81">
        <v>4</v>
      </c>
      <c r="N6" s="19">
        <f>M6/((L$5)*24)</f>
        <v>1.2345679012345678E-2</v>
      </c>
    </row>
    <row r="7" spans="1:14" ht="13.5" thickBot="1">
      <c r="A7" s="273"/>
      <c r="B7" s="23">
        <f>1/((B$5)*24)</f>
        <v>2.7777777777777779E-3</v>
      </c>
      <c r="C7" s="82">
        <v>0.5</v>
      </c>
      <c r="D7" s="24">
        <f>C7/((B$5)*24)</f>
        <v>1.3888888888888889E-3</v>
      </c>
      <c r="E7" s="17"/>
      <c r="F7" s="276"/>
      <c r="G7" s="23">
        <f>1/((G$5)*24)</f>
        <v>2.8229448961156279E-3</v>
      </c>
      <c r="H7" s="82">
        <v>5</v>
      </c>
      <c r="I7" s="24">
        <f>H7/((G$5)*24)</f>
        <v>1.4114724480578138E-2</v>
      </c>
      <c r="J7" s="17"/>
      <c r="K7" s="232"/>
      <c r="L7" s="25">
        <f>1/((L$5)*24)</f>
        <v>3.0864197530864196E-3</v>
      </c>
      <c r="M7" s="82">
        <v>5</v>
      </c>
      <c r="N7" s="24">
        <f>M7/((L$5)*24)</f>
        <v>1.5432098765432098E-2</v>
      </c>
    </row>
    <row r="8" spans="1:14">
      <c r="A8" s="273"/>
      <c r="B8" s="79">
        <v>1</v>
      </c>
      <c r="C8" s="83">
        <v>0.6</v>
      </c>
      <c r="D8" s="26">
        <f>(C8-C$7)/((B$10)*24)+D$7</f>
        <v>1.6666666666666666E-3</v>
      </c>
      <c r="E8" s="14"/>
      <c r="F8" s="276"/>
      <c r="G8" s="79">
        <v>0.82</v>
      </c>
      <c r="H8" s="83">
        <v>6</v>
      </c>
      <c r="I8" s="26">
        <f>(H8-H$7)/((G$10)*24)+I$7</f>
        <v>1.6937669376693765E-2</v>
      </c>
      <c r="J8" s="14"/>
      <c r="K8" s="232"/>
      <c r="L8" s="87">
        <v>0.75</v>
      </c>
      <c r="M8" s="83">
        <v>6</v>
      </c>
      <c r="N8" s="26">
        <f>(M8-M$7)/((L$10)*24)+N$7</f>
        <v>1.8518518518518517E-2</v>
      </c>
    </row>
    <row r="9" spans="1:14">
      <c r="A9" s="273"/>
      <c r="B9" s="18"/>
      <c r="C9" s="81">
        <v>0.7</v>
      </c>
      <c r="D9" s="19">
        <f>(C9-C$7)/((B$10)*24)+D$7</f>
        <v>1.9444444444444444E-3</v>
      </c>
      <c r="E9" s="14"/>
      <c r="F9" s="276"/>
      <c r="G9" s="18"/>
      <c r="H9" s="81">
        <v>7</v>
      </c>
      <c r="I9" s="19">
        <f>(H9-H$7)/((G$10)*24)+I$7</f>
        <v>1.9760614272809396E-2</v>
      </c>
      <c r="J9" s="14"/>
      <c r="K9" s="232"/>
      <c r="L9" s="20"/>
      <c r="M9" s="81">
        <v>7</v>
      </c>
      <c r="N9" s="19">
        <f>(M9-M$7)/((L$10)*24)+N$7</f>
        <v>2.1604938271604937E-2</v>
      </c>
    </row>
    <row r="10" spans="1:14">
      <c r="A10" s="273"/>
      <c r="B10" s="21">
        <f>C$2*B8</f>
        <v>15</v>
      </c>
      <c r="C10" s="81">
        <v>0.8</v>
      </c>
      <c r="D10" s="19">
        <f>(C10-C$7)/((B$10)*24)+D$7</f>
        <v>2.2222222222222227E-3</v>
      </c>
      <c r="E10" s="14"/>
      <c r="F10" s="276"/>
      <c r="G10" s="21">
        <f>H$2*G8</f>
        <v>14.76</v>
      </c>
      <c r="H10" s="81">
        <v>8</v>
      </c>
      <c r="I10" s="19">
        <f>(H10-H$7)/((G$10)*24)+I$7</f>
        <v>2.2583559168925023E-2</v>
      </c>
      <c r="J10" s="14"/>
      <c r="K10" s="232"/>
      <c r="L10" s="22">
        <f>M$2*L8</f>
        <v>13.5</v>
      </c>
      <c r="M10" s="81">
        <v>8</v>
      </c>
      <c r="N10" s="19">
        <f>(M10-M$7)/((L$10)*24)+N$7</f>
        <v>2.4691358024691357E-2</v>
      </c>
    </row>
    <row r="11" spans="1:14">
      <c r="A11" s="273"/>
      <c r="B11" s="18" t="s">
        <v>21</v>
      </c>
      <c r="C11" s="81">
        <v>0.9</v>
      </c>
      <c r="D11" s="27">
        <f>(C11-C$7)/((B$10)*24)+D$7</f>
        <v>2.5000000000000001E-3</v>
      </c>
      <c r="E11" s="14"/>
      <c r="F11" s="276"/>
      <c r="G11" s="18" t="s">
        <v>21</v>
      </c>
      <c r="H11" s="81">
        <v>9</v>
      </c>
      <c r="I11" s="19">
        <f>(H11-H$7)/((G$10)*24)+I$7</f>
        <v>2.540650406504065E-2</v>
      </c>
      <c r="J11" s="14"/>
      <c r="K11" s="232"/>
      <c r="L11" s="20" t="s">
        <v>21</v>
      </c>
      <c r="M11" s="81">
        <v>9</v>
      </c>
      <c r="N11" s="19">
        <f>(M11-M$7)/((L$10)*24)+N$7</f>
        <v>2.7777777777777776E-2</v>
      </c>
    </row>
    <row r="12" spans="1:14" ht="13.5" thickBot="1">
      <c r="A12" s="273"/>
      <c r="B12" s="23">
        <f>1/((B$10)*24)</f>
        <v>2.7777777777777779E-3</v>
      </c>
      <c r="C12" s="82">
        <v>1</v>
      </c>
      <c r="D12" s="28">
        <f>(C12-C$7)/((B$10)*24)+D$7</f>
        <v>2.7777777777777779E-3</v>
      </c>
      <c r="E12" s="17"/>
      <c r="F12" s="276"/>
      <c r="G12" s="23">
        <f>1/((G$10)*24)</f>
        <v>2.8229448961156279E-3</v>
      </c>
      <c r="H12" s="82">
        <v>10</v>
      </c>
      <c r="I12" s="91">
        <f>(H12-H$7)/((G$10)*24)+I$7</f>
        <v>2.8229448961156277E-2</v>
      </c>
      <c r="J12" s="17"/>
      <c r="K12" s="232"/>
      <c r="L12" s="25">
        <f>1/((L$10)*24)</f>
        <v>3.0864197530864196E-3</v>
      </c>
      <c r="M12" s="82">
        <v>10</v>
      </c>
      <c r="N12" s="28">
        <f>(M12-M$7)/((L$10)*24)+N$7</f>
        <v>3.0864197530864196E-2</v>
      </c>
    </row>
    <row r="13" spans="1:14">
      <c r="A13" s="273"/>
      <c r="B13" s="79">
        <v>1</v>
      </c>
      <c r="C13" s="83">
        <v>1.1000000000000001</v>
      </c>
      <c r="D13" s="26">
        <f>(C13-C$12)/((B$15)*24)+D$12</f>
        <v>3.0555555555555561E-3</v>
      </c>
      <c r="E13" s="14"/>
      <c r="F13" s="276"/>
      <c r="G13" s="79">
        <v>0.82</v>
      </c>
      <c r="H13" s="83">
        <v>11</v>
      </c>
      <c r="I13" s="26">
        <f>(H13-H$12)/((G$15)*24)+I$12</f>
        <v>3.1052393857271904E-2</v>
      </c>
      <c r="J13" s="14"/>
      <c r="K13" s="232"/>
      <c r="L13" s="87">
        <v>0.75</v>
      </c>
      <c r="M13" s="83">
        <v>11</v>
      </c>
      <c r="N13" s="26">
        <f>(M13-M$12)/((L$15)*24)+N$12</f>
        <v>3.3950617283950615E-2</v>
      </c>
    </row>
    <row r="14" spans="1:14">
      <c r="A14" s="273"/>
      <c r="B14" s="18"/>
      <c r="C14" s="81">
        <v>1.2</v>
      </c>
      <c r="D14" s="19">
        <f>(C14-C$12)/((B$15)*24)+D$12</f>
        <v>3.3333333333333331E-3</v>
      </c>
      <c r="E14" s="14"/>
      <c r="F14" s="276"/>
      <c r="G14" s="18"/>
      <c r="H14" s="81">
        <v>12</v>
      </c>
      <c r="I14" s="19">
        <f>(H14-H$12)/((G$15)*24)+I$12</f>
        <v>3.3875338753387531E-2</v>
      </c>
      <c r="J14" s="14"/>
      <c r="K14" s="232"/>
      <c r="L14" s="20"/>
      <c r="M14" s="81">
        <v>12</v>
      </c>
      <c r="N14" s="19">
        <f>(M14-M$12)/((L$15)*24)+N$12</f>
        <v>3.7037037037037035E-2</v>
      </c>
    </row>
    <row r="15" spans="1:14">
      <c r="A15" s="273"/>
      <c r="B15" s="21">
        <f>C$2*B13</f>
        <v>15</v>
      </c>
      <c r="C15" s="81">
        <v>1.3</v>
      </c>
      <c r="D15" s="19">
        <f>(C15-C$12)/((B$15)*24)+D$12</f>
        <v>3.6111111111111114E-3</v>
      </c>
      <c r="E15" s="14"/>
      <c r="F15" s="276"/>
      <c r="G15" s="21">
        <f>H$2*G13</f>
        <v>14.76</v>
      </c>
      <c r="H15" s="81">
        <v>13</v>
      </c>
      <c r="I15" s="19">
        <f>(H15-H$12)/((G$15)*24)+I$12</f>
        <v>3.6698283649503158E-2</v>
      </c>
      <c r="J15" s="14"/>
      <c r="K15" s="232"/>
      <c r="L15" s="22">
        <f>M$2*L13</f>
        <v>13.5</v>
      </c>
      <c r="M15" s="81">
        <v>13</v>
      </c>
      <c r="N15" s="19">
        <f>(M15-M$12)/((L$15)*24)+N$12</f>
        <v>4.0123456790123455E-2</v>
      </c>
    </row>
    <row r="16" spans="1:14">
      <c r="A16" s="273"/>
      <c r="B16" s="18" t="s">
        <v>21</v>
      </c>
      <c r="C16" s="81">
        <v>1.4</v>
      </c>
      <c r="D16" s="27">
        <f>(C16-C$12)/((B$15)*24)+D$12</f>
        <v>3.8888888888888888E-3</v>
      </c>
      <c r="E16" s="14"/>
      <c r="F16" s="276"/>
      <c r="G16" s="18" t="s">
        <v>21</v>
      </c>
      <c r="H16" s="81">
        <v>14</v>
      </c>
      <c r="I16" s="19">
        <f>(H16-H$12)/((G$15)*24)+I$12</f>
        <v>3.9521228545618792E-2</v>
      </c>
      <c r="J16" s="14"/>
      <c r="K16" s="232"/>
      <c r="L16" s="20" t="s">
        <v>21</v>
      </c>
      <c r="M16" s="81">
        <v>14</v>
      </c>
      <c r="N16" s="19">
        <f>(M16-M$12)/((L$15)*24)+N$12</f>
        <v>4.3209876543209874E-2</v>
      </c>
    </row>
    <row r="17" spans="1:14" ht="13.5" thickBot="1">
      <c r="A17" s="273"/>
      <c r="B17" s="23">
        <f>1/((B$15)*24)</f>
        <v>2.7777777777777779E-3</v>
      </c>
      <c r="C17" s="82">
        <v>1.5</v>
      </c>
      <c r="D17" s="91">
        <f>(C17-C$12)/((B$15)*24)+D$12</f>
        <v>4.1666666666666666E-3</v>
      </c>
      <c r="E17" s="17"/>
      <c r="F17" s="276"/>
      <c r="G17" s="23">
        <f>1/((G$15)*24)</f>
        <v>2.8229448961156279E-3</v>
      </c>
      <c r="H17" s="82">
        <v>15</v>
      </c>
      <c r="I17" s="28">
        <f>(H17-H$12)/((G$15)*24)+I$12</f>
        <v>4.2344173441734412E-2</v>
      </c>
      <c r="J17" s="17"/>
      <c r="K17" s="232"/>
      <c r="L17" s="25">
        <f>1/((L$15)*24)</f>
        <v>3.0864197530864196E-3</v>
      </c>
      <c r="M17" s="82">
        <v>15</v>
      </c>
      <c r="N17" s="28">
        <f>(M17-M$12)/((L$15)*24)+N$12</f>
        <v>4.6296296296296294E-2</v>
      </c>
    </row>
    <row r="18" spans="1:14">
      <c r="A18" s="273"/>
      <c r="B18" s="21"/>
      <c r="C18" s="29"/>
      <c r="D18" s="30"/>
      <c r="E18" s="14"/>
      <c r="F18" s="276"/>
      <c r="G18" s="79">
        <v>0.82</v>
      </c>
      <c r="H18" s="83">
        <v>16</v>
      </c>
      <c r="I18" s="26">
        <f>(H18-H$17)/((G$20)*24)+I$17</f>
        <v>4.5167118337850039E-2</v>
      </c>
      <c r="J18" s="14"/>
      <c r="K18" s="232"/>
      <c r="L18" s="87">
        <v>0.75</v>
      </c>
      <c r="M18" s="83">
        <v>16</v>
      </c>
      <c r="N18" s="26">
        <f>(M18-M$17)/((L$20)*24)+N$17</f>
        <v>4.9382716049382713E-2</v>
      </c>
    </row>
    <row r="19" spans="1:14" ht="13.5" thickBot="1">
      <c r="A19" s="274"/>
      <c r="B19" s="93" t="s">
        <v>22</v>
      </c>
      <c r="C19" s="96">
        <f>D19/C2</f>
        <v>1</v>
      </c>
      <c r="D19" s="95">
        <f>(B5+B10+B15)/3</f>
        <v>15</v>
      </c>
      <c r="E19" s="31"/>
      <c r="F19" s="276"/>
      <c r="G19" s="18"/>
      <c r="H19" s="81">
        <v>17</v>
      </c>
      <c r="I19" s="19">
        <f>(H19-H$17)/((G$20)*24)+I$17</f>
        <v>4.7990063233965666E-2</v>
      </c>
      <c r="J19" s="14"/>
      <c r="K19" s="232"/>
      <c r="L19" s="20"/>
      <c r="M19" s="81">
        <v>17</v>
      </c>
      <c r="N19" s="19">
        <f>(M19-M$17)/((L$20)*24)+N$17</f>
        <v>5.2469135802469133E-2</v>
      </c>
    </row>
    <row r="20" spans="1:14" ht="14.25" thickTop="1" thickBot="1">
      <c r="A20" s="32"/>
      <c r="F20" s="276"/>
      <c r="G20" s="21">
        <f>H$2*G18</f>
        <v>14.76</v>
      </c>
      <c r="H20" s="81">
        <v>18</v>
      </c>
      <c r="I20" s="19">
        <f>(H20-H$17)/((G$20)*24)+I$17</f>
        <v>5.0813008130081293E-2</v>
      </c>
      <c r="J20" s="14"/>
      <c r="K20" s="232"/>
      <c r="L20" s="22">
        <f>M$2*L18</f>
        <v>13.5</v>
      </c>
      <c r="M20" s="81">
        <v>18</v>
      </c>
      <c r="N20" s="19">
        <f>(M20-M$17)/((L$20)*24)+N$17</f>
        <v>5.5555555555555552E-2</v>
      </c>
    </row>
    <row r="21" spans="1:14" ht="13.5" thickTop="1">
      <c r="A21" s="272" t="s">
        <v>23</v>
      </c>
      <c r="B21" s="270" t="s">
        <v>34</v>
      </c>
      <c r="C21" s="270"/>
      <c r="D21" s="271"/>
      <c r="E21" s="10"/>
      <c r="F21" s="276"/>
      <c r="G21" s="18" t="s">
        <v>21</v>
      </c>
      <c r="H21" s="81">
        <v>19</v>
      </c>
      <c r="I21" s="19">
        <f>(H21-H$17)/((G$20)*24)+I$17</f>
        <v>5.363595302619692E-2</v>
      </c>
      <c r="J21" s="14"/>
      <c r="K21" s="232"/>
      <c r="L21" s="20" t="s">
        <v>21</v>
      </c>
      <c r="M21" s="81">
        <v>19</v>
      </c>
      <c r="N21" s="19">
        <f>(M21-M$17)/((L$20)*24)+N$17</f>
        <v>5.8641975308641972E-2</v>
      </c>
    </row>
    <row r="22" spans="1:14" ht="13.5" thickBot="1">
      <c r="A22" s="273"/>
      <c r="B22" s="12" t="s">
        <v>20</v>
      </c>
      <c r="C22" s="77">
        <v>18</v>
      </c>
      <c r="D22" s="13"/>
      <c r="E22" s="14"/>
      <c r="F22" s="276"/>
      <c r="G22" s="23">
        <f>1/((G$20)*24)</f>
        <v>2.8229448961156279E-3</v>
      </c>
      <c r="H22" s="82">
        <v>20</v>
      </c>
      <c r="I22" s="28">
        <f>(H22-H$17)/((G$20)*24)+I$17</f>
        <v>5.6458897922312554E-2</v>
      </c>
      <c r="J22" s="17"/>
      <c r="K22" s="232"/>
      <c r="L22" s="25">
        <f>1/((L$20)*24)</f>
        <v>3.0864197530864196E-3</v>
      </c>
      <c r="M22" s="82">
        <v>20</v>
      </c>
      <c r="N22" s="28">
        <f>(M22-M$17)/((L$20)*24)+N$17</f>
        <v>6.1728395061728392E-2</v>
      </c>
    </row>
    <row r="23" spans="1:14" ht="14.25" thickTop="1" thickBot="1">
      <c r="A23" s="273"/>
      <c r="B23" s="78">
        <v>0.85</v>
      </c>
      <c r="C23" s="80">
        <v>1</v>
      </c>
      <c r="D23" s="16">
        <f>C23/((B$25)*24)</f>
        <v>2.7233115468409588E-3</v>
      </c>
      <c r="E23" s="17"/>
      <c r="F23" s="276"/>
      <c r="G23" s="84">
        <v>0.82</v>
      </c>
      <c r="H23" s="85">
        <v>21.1</v>
      </c>
      <c r="I23" s="35">
        <f>(H23-H$22)/((G$24)*24)+I$22</f>
        <v>5.956413730803975E-2</v>
      </c>
      <c r="J23" s="17"/>
      <c r="K23" s="232"/>
      <c r="L23" s="87">
        <v>0.75</v>
      </c>
      <c r="M23" s="85">
        <v>21.1</v>
      </c>
      <c r="N23" s="35">
        <f>(M23-M$22)/((L$25)*24)+N$22</f>
        <v>6.5123456790123463E-2</v>
      </c>
    </row>
    <row r="24" spans="1:14">
      <c r="A24" s="273"/>
      <c r="B24" s="18"/>
      <c r="C24" s="81">
        <v>1.5</v>
      </c>
      <c r="D24" s="19">
        <f>C24/((B$25)*24)</f>
        <v>4.0849673202614381E-3</v>
      </c>
      <c r="E24" s="14"/>
      <c r="F24" s="276"/>
      <c r="G24" s="21">
        <f>H$2*G23</f>
        <v>14.76</v>
      </c>
      <c r="H24" s="29"/>
      <c r="I24" s="30"/>
      <c r="J24" s="14"/>
      <c r="K24" s="232"/>
      <c r="L24" s="36"/>
      <c r="M24" s="88">
        <v>22</v>
      </c>
      <c r="N24" s="30">
        <f>(M24-M$22)/((L$25)*24)+N$22</f>
        <v>6.7901234567901231E-2</v>
      </c>
    </row>
    <row r="25" spans="1:14" ht="13.5" thickBot="1">
      <c r="A25" s="273"/>
      <c r="B25" s="21">
        <f>C22*B23</f>
        <v>15.299999999999999</v>
      </c>
      <c r="C25" s="81">
        <v>2</v>
      </c>
      <c r="D25" s="19">
        <f>C25/((B$25)*24)</f>
        <v>5.4466230936819175E-3</v>
      </c>
      <c r="E25" s="14"/>
      <c r="F25" s="277"/>
      <c r="G25" s="97" t="s">
        <v>22</v>
      </c>
      <c r="H25" s="98">
        <f>I25/H2</f>
        <v>0.82</v>
      </c>
      <c r="I25" s="99">
        <f>(G5+G10+G15+G20+G24)/5</f>
        <v>14.76</v>
      </c>
      <c r="J25" s="14"/>
      <c r="K25" s="232"/>
      <c r="L25" s="22">
        <f>M$2*L23</f>
        <v>13.5</v>
      </c>
      <c r="M25" s="81">
        <v>23</v>
      </c>
      <c r="N25" s="37">
        <f>(M25-M$22)/((L$25)*24)+N$22</f>
        <v>7.098765432098765E-2</v>
      </c>
    </row>
    <row r="26" spans="1:14" ht="13.5" thickTop="1">
      <c r="A26" s="273"/>
      <c r="B26" s="18" t="s">
        <v>21</v>
      </c>
      <c r="C26" s="81">
        <v>2.5</v>
      </c>
      <c r="D26" s="19">
        <f>C26/((B$25)*24)</f>
        <v>6.8082788671023969E-3</v>
      </c>
      <c r="E26" s="38"/>
      <c r="J26" s="14"/>
      <c r="K26" s="232"/>
      <c r="L26" s="20" t="s">
        <v>21</v>
      </c>
      <c r="M26" s="81">
        <v>24</v>
      </c>
      <c r="N26" s="37">
        <f>(M26-M$22)/((L$25)*24)+N$22</f>
        <v>7.407407407407407E-2</v>
      </c>
    </row>
    <row r="27" spans="1:14" ht="13.5" thickBot="1">
      <c r="A27" s="273"/>
      <c r="B27" s="23">
        <f>1/((B$25)*24)</f>
        <v>2.7233115468409588E-3</v>
      </c>
      <c r="C27" s="82">
        <v>3</v>
      </c>
      <c r="D27" s="24">
        <f>C27/((B$25)*24)</f>
        <v>8.1699346405228763E-3</v>
      </c>
      <c r="E27" s="40"/>
      <c r="J27" s="17"/>
      <c r="K27" s="232"/>
      <c r="L27" s="25">
        <f>1/((L$25)*24)</f>
        <v>3.0864197530864196E-3</v>
      </c>
      <c r="M27" s="82">
        <v>25</v>
      </c>
      <c r="N27" s="28">
        <f>(M27-M$22)/((L$25)*24)+N$22</f>
        <v>7.716049382716049E-2</v>
      </c>
    </row>
    <row r="28" spans="1:14">
      <c r="A28" s="273"/>
      <c r="B28" s="79">
        <v>0.85</v>
      </c>
      <c r="C28" s="83">
        <v>3.5</v>
      </c>
      <c r="D28" s="26">
        <f>(C28-C$27)/((B$30)*24)+D$27</f>
        <v>9.5315904139433548E-3</v>
      </c>
      <c r="E28" s="38"/>
      <c r="J28" s="14"/>
      <c r="K28" s="232"/>
      <c r="L28" s="87">
        <v>0.75</v>
      </c>
      <c r="M28" s="83">
        <v>26</v>
      </c>
      <c r="N28" s="26">
        <f>(M28-M$27)/((L$30)*24)+N$27</f>
        <v>8.0246913580246909E-2</v>
      </c>
    </row>
    <row r="29" spans="1:14">
      <c r="A29" s="273"/>
      <c r="B29" s="18"/>
      <c r="C29" s="81">
        <v>4</v>
      </c>
      <c r="D29" s="19">
        <f>(C29-C$27)/((B$30)*24)+D$27</f>
        <v>1.0893246187363835E-2</v>
      </c>
      <c r="E29" s="38"/>
      <c r="J29" s="14"/>
      <c r="K29" s="232"/>
      <c r="L29" s="20"/>
      <c r="M29" s="81">
        <v>27</v>
      </c>
      <c r="N29" s="37">
        <f>(M29-M$27)/((L$30)*24)+N$27</f>
        <v>8.3333333333333329E-2</v>
      </c>
    </row>
    <row r="30" spans="1:14">
      <c r="A30" s="273"/>
      <c r="B30" s="21">
        <f>C$22*B28</f>
        <v>15.299999999999999</v>
      </c>
      <c r="C30" s="81">
        <v>4.5</v>
      </c>
      <c r="D30" s="41">
        <f>(C30-C$27)/((B$30)*24)+D$27</f>
        <v>1.2254901960784315E-2</v>
      </c>
      <c r="E30" s="42"/>
      <c r="J30" s="14"/>
      <c r="K30" s="232"/>
      <c r="L30" s="22">
        <f>M$2*L28</f>
        <v>13.5</v>
      </c>
      <c r="M30" s="81">
        <v>28</v>
      </c>
      <c r="N30" s="37">
        <f>(M30-M$27)/((L$30)*24)+N$27</f>
        <v>8.6419753086419748E-2</v>
      </c>
    </row>
    <row r="31" spans="1:14">
      <c r="A31" s="273"/>
      <c r="B31" s="18" t="s">
        <v>21</v>
      </c>
      <c r="C31" s="90">
        <v>5</v>
      </c>
      <c r="D31" s="92">
        <f>(C31-C$27)/((B$30)*24)+D$27</f>
        <v>1.3616557734204794E-2</v>
      </c>
      <c r="E31" s="43"/>
      <c r="J31" s="14"/>
      <c r="K31" s="232"/>
      <c r="L31" s="20" t="s">
        <v>21</v>
      </c>
      <c r="M31" s="81">
        <v>29</v>
      </c>
      <c r="N31" s="37">
        <f>(M31-M$27)/((L$30)*24)+N$27</f>
        <v>8.9506172839506168E-2</v>
      </c>
    </row>
    <row r="32" spans="1:14" ht="13.5" thickBot="1">
      <c r="A32" s="273"/>
      <c r="B32" s="23">
        <f>1/((B$30)*24)</f>
        <v>2.7233115468409588E-3</v>
      </c>
      <c r="C32" s="82">
        <v>6</v>
      </c>
      <c r="D32" s="44">
        <f>(C32-C$27)/((B$30)*24)+D$27</f>
        <v>1.6339869281045753E-2</v>
      </c>
      <c r="E32" s="43"/>
      <c r="J32" s="17"/>
      <c r="K32" s="232"/>
      <c r="L32" s="25">
        <f>1/((L$30)*24)</f>
        <v>3.0864197530864196E-3</v>
      </c>
      <c r="M32" s="82">
        <v>30</v>
      </c>
      <c r="N32" s="28">
        <f>(M32-M$27)/((L$30)*24)+N$27</f>
        <v>9.2592592592592587E-2</v>
      </c>
    </row>
    <row r="33" spans="1:16">
      <c r="A33" s="273"/>
      <c r="B33" s="79">
        <v>0.85</v>
      </c>
      <c r="C33" s="83">
        <v>6.5</v>
      </c>
      <c r="D33" s="26">
        <f>(C33-C$32)/((B$35)*24)+D$32</f>
        <v>1.7701525054466233E-2</v>
      </c>
      <c r="E33" s="38"/>
      <c r="J33" s="14"/>
      <c r="K33" s="232"/>
      <c r="L33" s="87">
        <v>0.75</v>
      </c>
      <c r="M33" s="83">
        <v>31</v>
      </c>
      <c r="N33" s="26">
        <f>(M33-M$32)/((L$35)*24)+N$32</f>
        <v>9.5679012345679007E-2</v>
      </c>
    </row>
    <row r="34" spans="1:16">
      <c r="A34" s="273"/>
      <c r="B34" s="18"/>
      <c r="C34" s="81">
        <v>7</v>
      </c>
      <c r="D34" s="19">
        <f>(C34-C$32)/((B$35)*24)+D$32</f>
        <v>1.906318082788671E-2</v>
      </c>
      <c r="E34" s="38"/>
      <c r="J34" s="14"/>
      <c r="K34" s="232"/>
      <c r="L34" s="20"/>
      <c r="M34" s="81">
        <v>32</v>
      </c>
      <c r="N34" s="37">
        <f>(M34-M$32)/((L$35)*24)+N$32</f>
        <v>9.8765432098765427E-2</v>
      </c>
    </row>
    <row r="35" spans="1:16">
      <c r="A35" s="273"/>
      <c r="B35" s="21">
        <f>C$22*B33</f>
        <v>15.299999999999999</v>
      </c>
      <c r="C35" s="81">
        <v>8</v>
      </c>
      <c r="D35" s="19">
        <f>(C35-C$32)/((B$35)*24)+D$32</f>
        <v>2.178649237472767E-2</v>
      </c>
      <c r="E35" s="38"/>
      <c r="J35" s="14"/>
      <c r="K35" s="232"/>
      <c r="L35" s="22">
        <f>M$2*L33</f>
        <v>13.5</v>
      </c>
      <c r="M35" s="81">
        <v>33</v>
      </c>
      <c r="N35" s="37">
        <f>(M35-M$32)/((L$35)*24)+N$32</f>
        <v>0.10185185185185185</v>
      </c>
    </row>
    <row r="36" spans="1:16">
      <c r="A36" s="273"/>
      <c r="B36" s="18" t="s">
        <v>21</v>
      </c>
      <c r="C36" s="81">
        <v>9</v>
      </c>
      <c r="D36" s="19">
        <f>(C36-C$32)/((B$35)*24)+D$32</f>
        <v>2.4509803921568631E-2</v>
      </c>
      <c r="E36" s="38"/>
      <c r="J36" s="14"/>
      <c r="K36" s="232"/>
      <c r="L36" s="20" t="s">
        <v>21</v>
      </c>
      <c r="M36" s="81">
        <v>34</v>
      </c>
      <c r="N36" s="37">
        <f>(M36-M$32)/((L$35)*24)+N$32</f>
        <v>0.10493827160493827</v>
      </c>
    </row>
    <row r="37" spans="1:16" ht="13.5" thickBot="1">
      <c r="A37" s="273"/>
      <c r="B37" s="23">
        <f>1/((B$35)*24)</f>
        <v>2.7233115468409588E-3</v>
      </c>
      <c r="C37" s="82">
        <v>10</v>
      </c>
      <c r="D37" s="91">
        <f>(C37-C$32)/((B$35)*24)+D$32</f>
        <v>2.7233115468409588E-2</v>
      </c>
      <c r="E37" s="40"/>
      <c r="J37" s="17"/>
      <c r="K37" s="232"/>
      <c r="L37" s="25">
        <f>1/((L$35)*24)</f>
        <v>3.0864197530864196E-3</v>
      </c>
      <c r="M37" s="82">
        <v>35</v>
      </c>
      <c r="N37" s="28">
        <f>(M37-M$32)/((L$35)*24)+N$32</f>
        <v>0.10802469135802469</v>
      </c>
    </row>
    <row r="38" spans="1:16">
      <c r="A38" s="273"/>
      <c r="B38" s="21"/>
      <c r="C38" s="29"/>
      <c r="D38" s="30"/>
      <c r="E38" s="38"/>
      <c r="J38" s="14"/>
      <c r="K38" s="232"/>
      <c r="L38" s="87">
        <v>0.75</v>
      </c>
      <c r="M38" s="83">
        <v>36</v>
      </c>
      <c r="N38" s="26">
        <f>(M38-M$37)/((L$40)*24)+N$37</f>
        <v>0.1111111111111111</v>
      </c>
    </row>
    <row r="39" spans="1:16" ht="13.5" thickBot="1">
      <c r="A39" s="274"/>
      <c r="B39" s="93" t="s">
        <v>22</v>
      </c>
      <c r="C39" s="94">
        <f>D39/C22</f>
        <v>0.85</v>
      </c>
      <c r="D39" s="95">
        <f>(B25+B30+B35)/3</f>
        <v>15.299999999999999</v>
      </c>
      <c r="E39" s="45"/>
      <c r="J39" s="14"/>
      <c r="K39" s="232"/>
      <c r="L39" s="20"/>
      <c r="M39" s="81">
        <v>37</v>
      </c>
      <c r="N39" s="37">
        <f>(M39-M$37)/((L$40)*24)+N$37</f>
        <v>0.11419753086419752</v>
      </c>
    </row>
    <row r="40" spans="1:16" ht="13.5" thickTop="1">
      <c r="J40" s="14"/>
      <c r="K40" s="232"/>
      <c r="L40" s="22">
        <f>M$2*L38</f>
        <v>13.5</v>
      </c>
      <c r="M40" s="81">
        <v>38</v>
      </c>
      <c r="N40" s="37">
        <f>(M40-M$37)/((L$40)*24)+N$37</f>
        <v>0.11728395061728394</v>
      </c>
    </row>
    <row r="41" spans="1:16">
      <c r="J41" s="14"/>
      <c r="K41" s="232"/>
      <c r="L41" s="20" t="s">
        <v>21</v>
      </c>
      <c r="M41" s="81">
        <v>39</v>
      </c>
      <c r="N41" s="37">
        <f>(M41-M$37)/((L$40)*24)+N$37</f>
        <v>0.12037037037037036</v>
      </c>
    </row>
    <row r="42" spans="1:16" ht="13.5" thickBot="1">
      <c r="B42" s="47" t="s">
        <v>26</v>
      </c>
      <c r="C42" s="47"/>
      <c r="D42" s="47"/>
      <c r="E42" s="48"/>
      <c r="F42" s="49"/>
      <c r="G42" s="47"/>
      <c r="H42" s="47"/>
      <c r="I42" s="47"/>
      <c r="J42" s="17"/>
      <c r="K42" s="232"/>
      <c r="L42" s="25">
        <f>1/((L$40)*24)</f>
        <v>3.0864197530864196E-3</v>
      </c>
      <c r="M42" s="82">
        <v>40</v>
      </c>
      <c r="N42" s="28">
        <f>(M42-M$37)/((L$40)*24)+N$37</f>
        <v>0.12345679012345678</v>
      </c>
    </row>
    <row r="43" spans="1:16">
      <c r="J43" s="14"/>
      <c r="K43" s="232"/>
      <c r="L43" s="87">
        <v>0.75</v>
      </c>
      <c r="M43" s="83">
        <v>41</v>
      </c>
      <c r="N43" s="50">
        <f>(M43-M$42)/((L$44)*24)+N$42</f>
        <v>0.12654320987654322</v>
      </c>
    </row>
    <row r="44" spans="1:16">
      <c r="J44" s="17"/>
      <c r="K44" s="232"/>
      <c r="L44" s="22">
        <f>M$2*L43</f>
        <v>13.5</v>
      </c>
      <c r="M44" s="89">
        <v>42.195</v>
      </c>
      <c r="N44" s="51">
        <f>(M44-M$42)/((L$44)*24)+N$42</f>
        <v>0.13023148148148148</v>
      </c>
    </row>
    <row r="45" spans="1:16" ht="13.5" thickBot="1">
      <c r="J45" s="52"/>
      <c r="K45" s="268"/>
      <c r="L45" s="93" t="s">
        <v>22</v>
      </c>
      <c r="M45" s="94">
        <f>N45/M2</f>
        <v>0.75</v>
      </c>
      <c r="N45" s="95">
        <f>(L5+L10+L15+L20+L25+L30+L35+L40+L44)/9</f>
        <v>13.5</v>
      </c>
    </row>
    <row r="46" spans="1:16" ht="14.25" thickTop="1" thickBot="1"/>
    <row r="47" spans="1:16" ht="15">
      <c r="A47" s="55"/>
      <c r="B47" s="56" t="s">
        <v>27</v>
      </c>
      <c r="C47" s="56"/>
      <c r="D47" s="56"/>
      <c r="E47" s="57"/>
      <c r="F47" s="58"/>
      <c r="G47" s="56"/>
      <c r="H47" s="56"/>
      <c r="I47" s="56"/>
      <c r="J47" s="57"/>
      <c r="K47" s="58"/>
      <c r="L47" s="56"/>
      <c r="M47" s="56"/>
      <c r="N47" s="56"/>
      <c r="O47" s="59"/>
      <c r="P47" s="60"/>
    </row>
    <row r="48" spans="1:16" ht="15">
      <c r="A48" s="61"/>
      <c r="B48" s="62" t="s">
        <v>28</v>
      </c>
      <c r="C48" s="62"/>
      <c r="D48" s="62"/>
      <c r="E48" s="63"/>
      <c r="F48" s="64"/>
      <c r="G48" s="62"/>
      <c r="H48" s="62"/>
      <c r="I48" s="62"/>
      <c r="J48" s="63"/>
      <c r="K48" s="64"/>
      <c r="L48" s="62"/>
      <c r="M48" s="62"/>
      <c r="N48" s="62"/>
      <c r="O48" s="65"/>
      <c r="P48" s="66"/>
    </row>
    <row r="49" spans="1:16" ht="15">
      <c r="A49" s="61"/>
      <c r="B49" s="62" t="s">
        <v>29</v>
      </c>
      <c r="C49" s="62"/>
      <c r="D49" s="62"/>
      <c r="E49" s="63"/>
      <c r="F49" s="64"/>
      <c r="G49" s="62"/>
      <c r="H49" s="62"/>
      <c r="I49" s="62"/>
      <c r="J49" s="63"/>
      <c r="K49" s="64"/>
      <c r="L49" s="62"/>
      <c r="M49" s="62"/>
      <c r="N49" s="62"/>
      <c r="O49" s="65"/>
      <c r="P49" s="66"/>
    </row>
    <row r="50" spans="1:16">
      <c r="A50" s="61"/>
      <c r="B50" s="67"/>
      <c r="C50" s="67"/>
      <c r="D50" s="67"/>
      <c r="E50" s="53"/>
      <c r="F50" s="68"/>
      <c r="G50" s="67"/>
      <c r="H50" s="67"/>
      <c r="I50" s="67"/>
      <c r="K50" s="69"/>
      <c r="L50" s="67"/>
      <c r="M50" s="67"/>
      <c r="N50" s="67"/>
      <c r="O50" s="65"/>
      <c r="P50" s="66"/>
    </row>
    <row r="51" spans="1:16">
      <c r="A51" s="61"/>
      <c r="B51" s="67" t="s">
        <v>30</v>
      </c>
      <c r="C51" s="67"/>
      <c r="D51" s="67"/>
      <c r="E51" s="53"/>
      <c r="F51" s="68"/>
      <c r="G51" s="67"/>
      <c r="H51" s="67"/>
      <c r="I51" s="67"/>
      <c r="K51" s="69"/>
      <c r="L51" s="67"/>
      <c r="M51" s="67"/>
      <c r="N51" s="67"/>
      <c r="O51" s="65"/>
      <c r="P51" s="66"/>
    </row>
    <row r="52" spans="1:16" ht="13.5" thickBot="1">
      <c r="A52" s="70"/>
      <c r="B52" s="71"/>
      <c r="C52" s="71"/>
      <c r="D52" s="71"/>
      <c r="E52" s="72"/>
      <c r="F52" s="73"/>
      <c r="G52" s="71"/>
      <c r="H52" s="71"/>
      <c r="I52" s="71"/>
      <c r="J52" s="72"/>
      <c r="K52" s="74"/>
      <c r="L52" s="71"/>
      <c r="M52" s="71"/>
      <c r="N52" s="71"/>
      <c r="O52" s="75"/>
      <c r="P52" s="76"/>
    </row>
  </sheetData>
  <sheetProtection password="C7B6" sheet="1" objects="1" scenarios="1" selectLockedCells="1"/>
  <mergeCells count="8">
    <mergeCell ref="K1:K45"/>
    <mergeCell ref="L1:N1"/>
    <mergeCell ref="A21:A39"/>
    <mergeCell ref="B21:D21"/>
    <mergeCell ref="F1:F25"/>
    <mergeCell ref="G1:I1"/>
    <mergeCell ref="A1:A19"/>
    <mergeCell ref="B1:D1"/>
  </mergeCells>
  <phoneticPr fontId="2" type="noConversion"/>
  <pageMargins left="0.78740157480314965" right="0.78740157480314965" top="0.39370078740157483" bottom="0" header="0" footer="0"/>
  <pageSetup paperSize="9" scale="87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10"/>
  <sheetViews>
    <sheetView tabSelected="1" workbookViewId="0">
      <selection activeCell="N11" sqref="N11"/>
    </sheetView>
  </sheetViews>
  <sheetFormatPr baseColWidth="10" defaultRowHeight="19.5"/>
  <cols>
    <col min="1" max="1" width="8.7109375" style="228" customWidth="1"/>
    <col min="2" max="4" width="12.7109375" style="228" customWidth="1"/>
    <col min="5" max="5" width="8.7109375" style="228" customWidth="1"/>
    <col min="6" max="8" width="12.7109375" style="228" customWidth="1"/>
    <col min="9" max="9" width="8.7109375" style="228" customWidth="1"/>
    <col min="10" max="12" width="12.7109375" style="228" customWidth="1"/>
    <col min="13" max="16384" width="11.42578125" style="199"/>
  </cols>
  <sheetData>
    <row r="1" spans="1:17" ht="20.100000000000001" customHeight="1" thickBot="1">
      <c r="A1" s="278" t="s">
        <v>54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80"/>
    </row>
    <row r="2" spans="1:17" ht="20.100000000000001" customHeight="1" thickBot="1">
      <c r="A2" s="200" t="s">
        <v>20</v>
      </c>
      <c r="B2" s="201" t="s">
        <v>51</v>
      </c>
      <c r="C2" s="201" t="s">
        <v>52</v>
      </c>
      <c r="D2" s="202" t="s">
        <v>53</v>
      </c>
      <c r="E2" s="200" t="s">
        <v>20</v>
      </c>
      <c r="F2" s="201" t="s">
        <v>51</v>
      </c>
      <c r="G2" s="201" t="s">
        <v>52</v>
      </c>
      <c r="H2" s="202" t="s">
        <v>53</v>
      </c>
      <c r="I2" s="200" t="s">
        <v>20</v>
      </c>
      <c r="J2" s="201" t="s">
        <v>51</v>
      </c>
      <c r="K2" s="201" t="s">
        <v>52</v>
      </c>
      <c r="L2" s="203" t="s">
        <v>53</v>
      </c>
    </row>
    <row r="3" spans="1:17" ht="18" customHeight="1">
      <c r="A3" s="204">
        <v>12</v>
      </c>
      <c r="B3" s="205">
        <v>4.9791666666666672E-2</v>
      </c>
      <c r="C3" s="205">
        <v>0.11128472222222223</v>
      </c>
      <c r="D3" s="206">
        <v>0.28402777777777777</v>
      </c>
      <c r="E3" s="204">
        <v>15</v>
      </c>
      <c r="F3" s="205">
        <v>3.5416666666666666E-2</v>
      </c>
      <c r="G3" s="205">
        <v>7.7824074074074087E-2</v>
      </c>
      <c r="H3" s="206">
        <v>0.17847222222222223</v>
      </c>
      <c r="I3" s="204">
        <v>18</v>
      </c>
      <c r="J3" s="205">
        <v>2.7314814814814816E-2</v>
      </c>
      <c r="K3" s="205">
        <v>5.9641203703703703E-2</v>
      </c>
      <c r="L3" s="207">
        <v>0.13055555555555556</v>
      </c>
    </row>
    <row r="4" spans="1:17" ht="18" customHeight="1">
      <c r="A4" s="208">
        <v>12.1</v>
      </c>
      <c r="B4" s="209">
        <v>4.9189814814814818E-2</v>
      </c>
      <c r="C4" s="209">
        <v>0.10990740740740741</v>
      </c>
      <c r="D4" s="210">
        <v>0.27937499999999998</v>
      </c>
      <c r="E4" s="208">
        <v>15.1</v>
      </c>
      <c r="F4" s="209">
        <v>3.5069444444444445E-2</v>
      </c>
      <c r="G4" s="209">
        <v>7.7152777777777778E-2</v>
      </c>
      <c r="H4" s="209">
        <v>0.17652777777777776</v>
      </c>
      <c r="I4" s="208">
        <v>18.100000000000001</v>
      </c>
      <c r="J4" s="209">
        <v>2.642361111111111E-2</v>
      </c>
      <c r="K4" s="209">
        <v>5.9201388888888894E-2</v>
      </c>
      <c r="L4" s="211">
        <v>0.12944444444444445</v>
      </c>
    </row>
    <row r="5" spans="1:17" ht="18" customHeight="1">
      <c r="A5" s="208">
        <v>12.2</v>
      </c>
      <c r="B5" s="209">
        <v>4.8587962962962965E-2</v>
      </c>
      <c r="C5" s="209">
        <v>0.10851851851851851</v>
      </c>
      <c r="D5" s="210">
        <v>0.27472222222222226</v>
      </c>
      <c r="E5" s="208">
        <v>15.2</v>
      </c>
      <c r="F5" s="209">
        <v>3.4722222222222224E-2</v>
      </c>
      <c r="G5" s="209">
        <v>7.6481481481481484E-2</v>
      </c>
      <c r="H5" s="210">
        <v>0.17458333333333334</v>
      </c>
      <c r="I5" s="208">
        <v>18.2</v>
      </c>
      <c r="J5" s="209">
        <v>2.6921296296296294E-2</v>
      </c>
      <c r="K5" s="209">
        <v>5.8773148148148151E-2</v>
      </c>
      <c r="L5" s="211">
        <v>0.12833333333333333</v>
      </c>
      <c r="O5" s="230"/>
    </row>
    <row r="6" spans="1:17" ht="18" customHeight="1">
      <c r="A6" s="208">
        <v>12.3</v>
      </c>
      <c r="B6" s="209">
        <v>4.7986111111111111E-2</v>
      </c>
      <c r="C6" s="209">
        <v>0.10714120370370371</v>
      </c>
      <c r="D6" s="210">
        <v>0.27006944444444442</v>
      </c>
      <c r="E6" s="208">
        <v>15.3</v>
      </c>
      <c r="F6" s="209">
        <v>3.4374999999999996E-2</v>
      </c>
      <c r="G6" s="209">
        <v>7.5810185185185189E-2</v>
      </c>
      <c r="H6" s="210">
        <v>0.1726388888888889</v>
      </c>
      <c r="I6" s="208">
        <v>18.3</v>
      </c>
      <c r="J6" s="209">
        <v>2.6724537037037036E-2</v>
      </c>
      <c r="K6" s="209">
        <v>5.8344907407407408E-2</v>
      </c>
      <c r="L6" s="211">
        <v>0.12722222222222221</v>
      </c>
    </row>
    <row r="7" spans="1:17" ht="18" customHeight="1">
      <c r="A7" s="208">
        <v>12.4</v>
      </c>
      <c r="B7" s="209">
        <v>4.7384259259259258E-2</v>
      </c>
      <c r="C7" s="209">
        <v>0.1057523148148148</v>
      </c>
      <c r="D7" s="210">
        <v>0.26541666666666669</v>
      </c>
      <c r="E7" s="208">
        <v>15.4</v>
      </c>
      <c r="F7" s="209">
        <v>3.4027777777777775E-2</v>
      </c>
      <c r="G7" s="209">
        <v>7.513888888888888E-2</v>
      </c>
      <c r="H7" s="210">
        <v>0.17069444444444445</v>
      </c>
      <c r="I7" s="208">
        <v>18.399999999999999</v>
      </c>
      <c r="J7" s="209">
        <v>2.6527777777777779E-2</v>
      </c>
      <c r="K7" s="209">
        <v>5.7905092592592598E-2</v>
      </c>
      <c r="L7" s="211">
        <v>0.12611111111111112</v>
      </c>
    </row>
    <row r="8" spans="1:17" ht="18" customHeight="1">
      <c r="A8" s="212">
        <v>12.5</v>
      </c>
      <c r="B8" s="213">
        <v>4.6782407407407411E-2</v>
      </c>
      <c r="C8" s="213">
        <v>0.104375</v>
      </c>
      <c r="D8" s="214">
        <v>0.26076388888888891</v>
      </c>
      <c r="E8" s="212">
        <v>15.5</v>
      </c>
      <c r="F8" s="213">
        <v>3.3680555555555554E-2</v>
      </c>
      <c r="G8" s="213">
        <v>7.4467592592592599E-2</v>
      </c>
      <c r="H8" s="214">
        <v>0.16874999999999998</v>
      </c>
      <c r="I8" s="212">
        <v>18.5</v>
      </c>
      <c r="J8" s="213">
        <v>2.6331018518518517E-2</v>
      </c>
      <c r="K8" s="213">
        <v>5.7465277777777775E-2</v>
      </c>
      <c r="L8" s="215">
        <v>0.125</v>
      </c>
      <c r="Q8" s="230"/>
    </row>
    <row r="9" spans="1:17" ht="18" customHeight="1">
      <c r="A9" s="208">
        <v>12.6</v>
      </c>
      <c r="B9" s="209">
        <v>4.6157407407407404E-2</v>
      </c>
      <c r="C9" s="209">
        <v>0.10298611111111111</v>
      </c>
      <c r="D9" s="210">
        <v>0.25611111111111112</v>
      </c>
      <c r="E9" s="208">
        <v>15.6</v>
      </c>
      <c r="F9" s="209">
        <v>3.3333333333333333E-2</v>
      </c>
      <c r="G9" s="209">
        <v>7.3784722222222224E-2</v>
      </c>
      <c r="H9" s="210">
        <v>0.16680555555555554</v>
      </c>
      <c r="I9" s="208">
        <v>18.600000000000001</v>
      </c>
      <c r="J9" s="209">
        <v>2.613425925925926E-2</v>
      </c>
      <c r="K9" s="209">
        <v>5.7037037037037032E-2</v>
      </c>
      <c r="L9" s="211">
        <v>0.12388888888888888</v>
      </c>
    </row>
    <row r="10" spans="1:17" ht="18" customHeight="1">
      <c r="A10" s="208">
        <v>12.7</v>
      </c>
      <c r="B10" s="209">
        <v>4.5555555555555551E-2</v>
      </c>
      <c r="C10" s="209">
        <v>0.10160879629629631</v>
      </c>
      <c r="D10" s="210">
        <v>0.25145833333333334</v>
      </c>
      <c r="E10" s="208">
        <v>15.7</v>
      </c>
      <c r="F10" s="209">
        <v>3.2986111111111112E-2</v>
      </c>
      <c r="G10" s="209">
        <v>7.3113425925925915E-2</v>
      </c>
      <c r="H10" s="210">
        <v>0.1648611111111111</v>
      </c>
      <c r="I10" s="208">
        <v>18.7</v>
      </c>
      <c r="J10" s="209">
        <v>2.5937500000000002E-2</v>
      </c>
      <c r="K10" s="209">
        <v>5.6597222222222222E-2</v>
      </c>
      <c r="L10" s="211">
        <v>0.12277777777777778</v>
      </c>
    </row>
    <row r="11" spans="1:17" ht="18" customHeight="1">
      <c r="A11" s="208">
        <v>12.8</v>
      </c>
      <c r="B11" s="209">
        <v>4.4953703703703697E-2</v>
      </c>
      <c r="C11" s="209">
        <v>0.10023148148148148</v>
      </c>
      <c r="D11" s="210">
        <v>0.24680555555555558</v>
      </c>
      <c r="E11" s="208">
        <v>15.8</v>
      </c>
      <c r="F11" s="209">
        <v>3.2638888888888891E-2</v>
      </c>
      <c r="G11" s="209">
        <v>7.2442129629629634E-2</v>
      </c>
      <c r="H11" s="210">
        <v>0.16291666666666668</v>
      </c>
      <c r="I11" s="208">
        <v>18.8</v>
      </c>
      <c r="J11" s="209">
        <v>2.5740740740740745E-2</v>
      </c>
      <c r="K11" s="209">
        <v>5.6145833333333339E-2</v>
      </c>
      <c r="L11" s="211">
        <v>0.12166666666666666</v>
      </c>
    </row>
    <row r="12" spans="1:17" ht="18" customHeight="1">
      <c r="A12" s="208">
        <v>12.9</v>
      </c>
      <c r="B12" s="209">
        <v>4.4351851851851858E-2</v>
      </c>
      <c r="C12" s="209">
        <v>9.8842592592592593E-2</v>
      </c>
      <c r="D12" s="210">
        <v>0.24215277777777777</v>
      </c>
      <c r="E12" s="208">
        <v>15.9</v>
      </c>
      <c r="F12" s="209">
        <v>3.229166666666667E-2</v>
      </c>
      <c r="G12" s="209">
        <v>7.1770833333333339E-2</v>
      </c>
      <c r="H12" s="210">
        <v>0.16097222222222221</v>
      </c>
      <c r="I12" s="208">
        <v>18.899999999999999</v>
      </c>
      <c r="J12" s="209">
        <v>2.5543981481481483E-2</v>
      </c>
      <c r="K12" s="209">
        <v>5.5717592592592596E-2</v>
      </c>
      <c r="L12" s="211">
        <v>0.12055555555555557</v>
      </c>
    </row>
    <row r="13" spans="1:17" ht="18" customHeight="1">
      <c r="A13" s="216">
        <v>13</v>
      </c>
      <c r="B13" s="217">
        <v>4.3750000000000004E-2</v>
      </c>
      <c r="C13" s="217">
        <v>9.746527777777779E-2</v>
      </c>
      <c r="D13" s="218">
        <v>0.23750000000000002</v>
      </c>
      <c r="E13" s="216">
        <v>16</v>
      </c>
      <c r="F13" s="217">
        <v>3.1944444444444449E-2</v>
      </c>
      <c r="G13" s="217">
        <v>7.1099537037037031E-2</v>
      </c>
      <c r="H13" s="218">
        <v>0.15902777777777777</v>
      </c>
      <c r="I13" s="216">
        <v>19</v>
      </c>
      <c r="J13" s="217">
        <v>2.5347222222222219E-2</v>
      </c>
      <c r="K13" s="217">
        <v>5.527777777777778E-2</v>
      </c>
      <c r="L13" s="219">
        <v>0.11944444444444445</v>
      </c>
    </row>
    <row r="14" spans="1:17" ht="18" customHeight="1">
      <c r="A14" s="208">
        <v>13.1</v>
      </c>
      <c r="B14" s="209">
        <v>4.3263888888888886E-2</v>
      </c>
      <c r="C14" s="209">
        <v>9.6365740740740738E-2</v>
      </c>
      <c r="D14" s="210">
        <v>0.23416666666666666</v>
      </c>
      <c r="E14" s="208">
        <v>16.100000000000001</v>
      </c>
      <c r="F14" s="209">
        <v>3.170138888888889E-2</v>
      </c>
      <c r="G14" s="209">
        <v>7.0462962962962963E-2</v>
      </c>
      <c r="H14" s="210">
        <v>0.15743055555555555</v>
      </c>
      <c r="I14" s="208">
        <v>19.100000000000001</v>
      </c>
      <c r="J14" s="209">
        <v>2.5173611111111108E-2</v>
      </c>
      <c r="K14" s="209">
        <v>5.4918981481481478E-2</v>
      </c>
      <c r="L14" s="211">
        <v>0.11854166666666667</v>
      </c>
    </row>
    <row r="15" spans="1:17" ht="18" customHeight="1">
      <c r="A15" s="208">
        <v>13.2</v>
      </c>
      <c r="B15" s="209">
        <v>4.2777777777777776E-2</v>
      </c>
      <c r="C15" s="209">
        <v>9.5277777777777781E-2</v>
      </c>
      <c r="D15" s="210">
        <v>0.23083333333333333</v>
      </c>
      <c r="E15" s="208">
        <v>16.2</v>
      </c>
      <c r="F15" s="209">
        <v>3.1458333333333331E-2</v>
      </c>
      <c r="G15" s="209">
        <v>6.9826388888888882E-2</v>
      </c>
      <c r="H15" s="210">
        <v>0.15583333333333335</v>
      </c>
      <c r="I15" s="208">
        <v>19.2</v>
      </c>
      <c r="J15" s="209">
        <v>2.4999999999999998E-2</v>
      </c>
      <c r="K15" s="209">
        <v>5.4560185185185184E-2</v>
      </c>
      <c r="L15" s="211">
        <v>0.11763888888888889</v>
      </c>
    </row>
    <row r="16" spans="1:17" ht="18" customHeight="1">
      <c r="A16" s="208">
        <v>13.3</v>
      </c>
      <c r="B16" s="209">
        <v>4.2291666666666665E-2</v>
      </c>
      <c r="C16" s="209">
        <v>9.418981481481481E-2</v>
      </c>
      <c r="D16" s="210">
        <v>0.22750000000000001</v>
      </c>
      <c r="E16" s="208">
        <v>16.3</v>
      </c>
      <c r="F16" s="209">
        <v>3.1215277777777783E-2</v>
      </c>
      <c r="G16" s="209">
        <v>6.9189814814814815E-2</v>
      </c>
      <c r="H16" s="210">
        <v>0.1542361111111111</v>
      </c>
      <c r="I16" s="208">
        <v>19.3</v>
      </c>
      <c r="J16" s="209">
        <v>2.4826388888888887E-2</v>
      </c>
      <c r="K16" s="209">
        <v>5.4189814814814809E-2</v>
      </c>
      <c r="L16" s="211">
        <v>0.11673611111111111</v>
      </c>
    </row>
    <row r="17" spans="1:12" ht="18" customHeight="1">
      <c r="A17" s="208">
        <v>13.4</v>
      </c>
      <c r="B17" s="209">
        <v>4.1805555555555561E-2</v>
      </c>
      <c r="C17" s="209">
        <v>9.3101851851851838E-2</v>
      </c>
      <c r="D17" s="210">
        <v>0.22416666666666665</v>
      </c>
      <c r="E17" s="208">
        <v>16.399999999999999</v>
      </c>
      <c r="F17" s="209">
        <v>3.0972222222222224E-2</v>
      </c>
      <c r="G17" s="209">
        <v>6.8553240740740748E-2</v>
      </c>
      <c r="H17" s="210">
        <v>0.15263888888888888</v>
      </c>
      <c r="I17" s="208">
        <v>19.399999999999999</v>
      </c>
      <c r="J17" s="209">
        <v>2.4652777777777777E-2</v>
      </c>
      <c r="K17" s="209">
        <v>5.3831018518518514E-2</v>
      </c>
      <c r="L17" s="211">
        <v>0.11583333333333333</v>
      </c>
    </row>
    <row r="18" spans="1:12" ht="18" customHeight="1">
      <c r="A18" s="212">
        <v>13.5</v>
      </c>
      <c r="B18" s="213">
        <v>4.1319444444444443E-2</v>
      </c>
      <c r="C18" s="213">
        <v>9.2013888888888895E-2</v>
      </c>
      <c r="D18" s="214">
        <v>0.22083333333333333</v>
      </c>
      <c r="E18" s="212">
        <v>16.5</v>
      </c>
      <c r="F18" s="213">
        <v>3.0729166666666669E-2</v>
      </c>
      <c r="G18" s="213">
        <v>6.7916666666666667E-2</v>
      </c>
      <c r="H18" s="214">
        <v>0.15104166666666666</v>
      </c>
      <c r="I18" s="212">
        <v>19.5</v>
      </c>
      <c r="J18" s="213">
        <v>2.4479166666666666E-2</v>
      </c>
      <c r="K18" s="213">
        <v>5.3460648148148153E-2</v>
      </c>
      <c r="L18" s="215">
        <v>0.11493055555555555</v>
      </c>
    </row>
    <row r="19" spans="1:12" ht="18" customHeight="1">
      <c r="A19" s="208">
        <v>13.6</v>
      </c>
      <c r="B19" s="209">
        <v>4.0833333333333333E-2</v>
      </c>
      <c r="C19" s="209">
        <v>9.0914351851851857E-2</v>
      </c>
      <c r="D19" s="210">
        <v>0.2175</v>
      </c>
      <c r="E19" s="208">
        <v>16.600000000000001</v>
      </c>
      <c r="F19" s="209">
        <v>3.0486111111111113E-2</v>
      </c>
      <c r="G19" s="209">
        <v>6.7280092592592586E-2</v>
      </c>
      <c r="H19" s="210">
        <v>0.14944444444444446</v>
      </c>
      <c r="I19" s="208">
        <v>19.600000000000001</v>
      </c>
      <c r="J19" s="209">
        <v>2.4305555555555556E-2</v>
      </c>
      <c r="K19" s="209">
        <v>5.3101851851851851E-2</v>
      </c>
      <c r="L19" s="211">
        <v>0.11402777777777778</v>
      </c>
    </row>
    <row r="20" spans="1:12" ht="18" customHeight="1">
      <c r="A20" s="208">
        <v>13.7</v>
      </c>
      <c r="B20" s="209">
        <v>4.0347222222222222E-2</v>
      </c>
      <c r="C20" s="209">
        <v>8.9826388888888886E-2</v>
      </c>
      <c r="D20" s="210">
        <v>0.21416666666666664</v>
      </c>
      <c r="E20" s="208">
        <v>16.7</v>
      </c>
      <c r="F20" s="209">
        <v>3.0243055555555554E-2</v>
      </c>
      <c r="G20" s="209">
        <v>6.6643518518518519E-2</v>
      </c>
      <c r="H20" s="210">
        <v>0.14784722222222221</v>
      </c>
      <c r="I20" s="208">
        <v>19.7</v>
      </c>
      <c r="J20" s="209">
        <v>2.4131944444444445E-2</v>
      </c>
      <c r="K20" s="209">
        <v>5.2731481481481483E-2</v>
      </c>
      <c r="L20" s="211">
        <v>0.11312499999999999</v>
      </c>
    </row>
    <row r="21" spans="1:12" ht="18" customHeight="1">
      <c r="A21" s="208">
        <v>13.8</v>
      </c>
      <c r="B21" s="209">
        <v>3.9861111111111111E-2</v>
      </c>
      <c r="C21" s="209">
        <v>8.8726851851851848E-2</v>
      </c>
      <c r="D21" s="210">
        <v>0.21083333333333332</v>
      </c>
      <c r="E21" s="208">
        <v>16.8</v>
      </c>
      <c r="F21" s="209">
        <v>3.0000000000000002E-2</v>
      </c>
      <c r="G21" s="209">
        <v>6.6006944444444438E-2</v>
      </c>
      <c r="H21" s="210">
        <v>0.14624999999999999</v>
      </c>
      <c r="I21" s="208">
        <v>19.8</v>
      </c>
      <c r="J21" s="209">
        <v>2.3958333333333331E-2</v>
      </c>
      <c r="K21" s="209">
        <v>5.2372685185185182E-2</v>
      </c>
      <c r="L21" s="211">
        <v>0.11222222222222222</v>
      </c>
    </row>
    <row r="22" spans="1:12" ht="18" customHeight="1">
      <c r="A22" s="208">
        <v>13.9</v>
      </c>
      <c r="B22" s="209">
        <v>3.9375E-2</v>
      </c>
      <c r="C22" s="209">
        <v>8.7638888888888891E-2</v>
      </c>
      <c r="D22" s="210">
        <v>0.20750000000000002</v>
      </c>
      <c r="E22" s="208">
        <v>16.899999999999999</v>
      </c>
      <c r="F22" s="209">
        <v>2.9756944444444447E-2</v>
      </c>
      <c r="G22" s="209">
        <v>6.537037037037037E-2</v>
      </c>
      <c r="H22" s="210">
        <v>0.14465277777777777</v>
      </c>
      <c r="I22" s="208">
        <v>19.899999999999999</v>
      </c>
      <c r="J22" s="209">
        <v>2.3784722222222221E-2</v>
      </c>
      <c r="K22" s="209">
        <v>5.2002314814814814E-2</v>
      </c>
      <c r="L22" s="211">
        <v>0.11131944444444446</v>
      </c>
    </row>
    <row r="23" spans="1:12" ht="18" customHeight="1">
      <c r="A23" s="220">
        <v>14</v>
      </c>
      <c r="B23" s="221">
        <v>3.888888888888889E-2</v>
      </c>
      <c r="C23" s="221">
        <v>8.6550925925925934E-2</v>
      </c>
      <c r="D23" s="222">
        <v>0.20416666666666669</v>
      </c>
      <c r="E23" s="220">
        <v>17</v>
      </c>
      <c r="F23" s="221">
        <v>2.9513888888888892E-2</v>
      </c>
      <c r="G23" s="221">
        <v>6.4733796296296289E-2</v>
      </c>
      <c r="H23" s="222">
        <v>0.14305555555555557</v>
      </c>
      <c r="I23" s="220">
        <v>20</v>
      </c>
      <c r="J23" s="221">
        <v>2.361111111111111E-2</v>
      </c>
      <c r="K23" s="221">
        <v>5.1643518518518526E-2</v>
      </c>
      <c r="L23" s="223">
        <v>0.11041666666666666</v>
      </c>
    </row>
    <row r="24" spans="1:12" ht="18" customHeight="1">
      <c r="A24" s="208">
        <v>14.1</v>
      </c>
      <c r="B24" s="209">
        <v>3.8541666666666669E-2</v>
      </c>
      <c r="C24" s="209">
        <v>8.5682870370370368E-2</v>
      </c>
      <c r="D24" s="210">
        <v>0.20159722222222221</v>
      </c>
      <c r="E24" s="208">
        <v>17.100000000000001</v>
      </c>
      <c r="F24" s="209">
        <v>2.929398148148148E-2</v>
      </c>
      <c r="G24" s="209">
        <v>6.4247685185185185E-2</v>
      </c>
      <c r="H24" s="210">
        <v>0.14180555555555555</v>
      </c>
      <c r="I24" s="208">
        <v>20.100000000000001</v>
      </c>
      <c r="J24" s="209">
        <v>2.3472222222222217E-2</v>
      </c>
      <c r="K24" s="209">
        <v>5.1354166666666666E-2</v>
      </c>
      <c r="L24" s="211">
        <v>0.10965277777777778</v>
      </c>
    </row>
    <row r="25" spans="1:12" ht="18" customHeight="1">
      <c r="A25" s="208">
        <v>14.2</v>
      </c>
      <c r="B25" s="209">
        <v>3.8194444444444441E-2</v>
      </c>
      <c r="C25" s="209">
        <v>8.4803240740740748E-2</v>
      </c>
      <c r="D25" s="210">
        <v>0.19902777777777778</v>
      </c>
      <c r="E25" s="208">
        <v>17.2</v>
      </c>
      <c r="F25" s="209">
        <v>2.9074074074074075E-2</v>
      </c>
      <c r="G25" s="209">
        <v>6.3761574074074068E-2</v>
      </c>
      <c r="H25" s="210">
        <v>0.14055555555555554</v>
      </c>
      <c r="I25" s="208">
        <v>20.2</v>
      </c>
      <c r="J25" s="209">
        <v>2.3333333333333334E-2</v>
      </c>
      <c r="K25" s="209">
        <v>5.1064814814814813E-2</v>
      </c>
      <c r="L25" s="211">
        <v>0.10888888888888888</v>
      </c>
    </row>
    <row r="26" spans="1:12" ht="18" customHeight="1">
      <c r="A26" s="208">
        <v>14.3</v>
      </c>
      <c r="B26" s="209">
        <v>3.784722222222222E-2</v>
      </c>
      <c r="C26" s="209">
        <v>8.3935185185185182E-2</v>
      </c>
      <c r="D26" s="210">
        <v>0.19645833333333332</v>
      </c>
      <c r="E26" s="208">
        <v>17.3</v>
      </c>
      <c r="F26" s="209">
        <v>2.8854166666666667E-2</v>
      </c>
      <c r="G26" s="209">
        <v>6.3159722222222228E-2</v>
      </c>
      <c r="H26" s="210">
        <v>0.13930555555555554</v>
      </c>
      <c r="I26" s="208">
        <v>20.3</v>
      </c>
      <c r="J26" s="209">
        <v>2.3194444444444445E-2</v>
      </c>
      <c r="K26" s="209">
        <v>5.077546296296296E-2</v>
      </c>
      <c r="L26" s="211">
        <v>0.10812500000000001</v>
      </c>
    </row>
    <row r="27" spans="1:12" ht="18" customHeight="1">
      <c r="A27" s="208">
        <v>14.4</v>
      </c>
      <c r="B27" s="209">
        <v>3.7499999999999999E-2</v>
      </c>
      <c r="C27" s="209">
        <v>8.3055555555555563E-2</v>
      </c>
      <c r="D27" s="210">
        <v>0.19388888888888889</v>
      </c>
      <c r="E27" s="208">
        <v>17.399999999999999</v>
      </c>
      <c r="F27" s="209">
        <v>2.8634259259259262E-2</v>
      </c>
      <c r="G27" s="209">
        <v>6.267361111111111E-2</v>
      </c>
      <c r="H27" s="210">
        <v>0.13805555555555557</v>
      </c>
      <c r="I27" s="208">
        <v>20.399999999999999</v>
      </c>
      <c r="J27" s="209">
        <v>2.3055555555555555E-2</v>
      </c>
      <c r="K27" s="209">
        <v>5.0486111111111114E-2</v>
      </c>
      <c r="L27" s="211">
        <v>0.10736111111111112</v>
      </c>
    </row>
    <row r="28" spans="1:12" ht="18" customHeight="1">
      <c r="A28" s="212">
        <v>14.5</v>
      </c>
      <c r="B28" s="213">
        <v>3.7152777777777778E-2</v>
      </c>
      <c r="C28" s="213">
        <v>8.2187500000000011E-2</v>
      </c>
      <c r="D28" s="214">
        <v>0.19131944444444446</v>
      </c>
      <c r="E28" s="212">
        <v>17.5</v>
      </c>
      <c r="F28" s="213">
        <v>2.8414351851851847E-2</v>
      </c>
      <c r="G28" s="213">
        <v>6.21875E-2</v>
      </c>
      <c r="H28" s="214">
        <v>0.13680555555555554</v>
      </c>
      <c r="I28" s="212">
        <v>20.5</v>
      </c>
      <c r="J28" s="213">
        <v>2.2916666666666669E-2</v>
      </c>
      <c r="K28" s="213">
        <v>5.019675925925926E-2</v>
      </c>
      <c r="L28" s="215">
        <v>0.10659722222222223</v>
      </c>
    </row>
    <row r="29" spans="1:12" ht="18" customHeight="1">
      <c r="A29" s="208">
        <v>14.6</v>
      </c>
      <c r="B29" s="209">
        <v>3.6805555555555557E-2</v>
      </c>
      <c r="C29" s="209">
        <v>8.1319444444444444E-2</v>
      </c>
      <c r="D29" s="210">
        <v>0.23041666666666669</v>
      </c>
      <c r="E29" s="208">
        <v>17.600000000000001</v>
      </c>
      <c r="F29" s="209">
        <v>2.8194444444444442E-2</v>
      </c>
      <c r="G29" s="209">
        <v>6.1701388888888896E-2</v>
      </c>
      <c r="H29" s="210">
        <v>0.13555555555555557</v>
      </c>
      <c r="I29" s="208">
        <v>20.6</v>
      </c>
      <c r="J29" s="209">
        <v>2.2777777777777775E-2</v>
      </c>
      <c r="K29" s="209">
        <v>4.9895833333333334E-2</v>
      </c>
      <c r="L29" s="211">
        <v>0.10583333333333333</v>
      </c>
    </row>
    <row r="30" spans="1:12" ht="18" customHeight="1">
      <c r="A30" s="208">
        <v>14.7</v>
      </c>
      <c r="B30" s="209">
        <v>3.6458333333333336E-2</v>
      </c>
      <c r="C30" s="209">
        <v>8.0439814814814811E-2</v>
      </c>
      <c r="D30" s="210">
        <v>0.18618055555555557</v>
      </c>
      <c r="E30" s="208">
        <v>17.7</v>
      </c>
      <c r="F30" s="209">
        <v>2.7974537037037034E-2</v>
      </c>
      <c r="G30" s="209">
        <v>6.1215277777777778E-2</v>
      </c>
      <c r="H30" s="210">
        <v>0.13430555555555554</v>
      </c>
      <c r="I30" s="208">
        <v>20.7</v>
      </c>
      <c r="J30" s="209">
        <v>2.2638888888888889E-2</v>
      </c>
      <c r="K30" s="209">
        <v>4.9606481481481481E-2</v>
      </c>
      <c r="L30" s="211">
        <v>0.10506944444444444</v>
      </c>
    </row>
    <row r="31" spans="1:12" ht="18" customHeight="1">
      <c r="A31" s="208">
        <v>14.8</v>
      </c>
      <c r="B31" s="209">
        <v>3.6111111111111115E-2</v>
      </c>
      <c r="C31" s="209">
        <v>7.9571759259259259E-2</v>
      </c>
      <c r="D31" s="210">
        <v>0.18361111111111109</v>
      </c>
      <c r="E31" s="208">
        <v>17.8</v>
      </c>
      <c r="F31" s="209">
        <v>2.7754629629629629E-2</v>
      </c>
      <c r="G31" s="209">
        <v>6.0729166666666667E-2</v>
      </c>
      <c r="H31" s="210">
        <v>0.13305555555555557</v>
      </c>
      <c r="I31" s="208">
        <v>20.8</v>
      </c>
      <c r="J31" s="209">
        <v>2.2499999999999996E-2</v>
      </c>
      <c r="K31" s="209">
        <v>4.9317129629629634E-2</v>
      </c>
      <c r="L31" s="211">
        <v>0.10430555555555555</v>
      </c>
    </row>
    <row r="32" spans="1:12" ht="18" customHeight="1" thickBot="1">
      <c r="A32" s="224">
        <v>14.9</v>
      </c>
      <c r="B32" s="225">
        <v>3.5763888888888887E-2</v>
      </c>
      <c r="C32" s="225">
        <v>7.8692129629629626E-2</v>
      </c>
      <c r="D32" s="226">
        <v>0.18104166666666666</v>
      </c>
      <c r="E32" s="224">
        <v>17.899999999999999</v>
      </c>
      <c r="F32" s="225">
        <v>2.7534722222222221E-2</v>
      </c>
      <c r="G32" s="225">
        <v>6.0243055555555557E-2</v>
      </c>
      <c r="H32" s="226">
        <v>0.13180555555555556</v>
      </c>
      <c r="I32" s="224">
        <v>20.9</v>
      </c>
      <c r="J32" s="225">
        <v>2.2361111111111113E-2</v>
      </c>
      <c r="K32" s="225">
        <v>4.9027777777777781E-2</v>
      </c>
      <c r="L32" s="227">
        <v>0.10354166666666666</v>
      </c>
    </row>
    <row r="33" spans="2:12" ht="20.100000000000001" customHeight="1">
      <c r="F33" s="229"/>
      <c r="J33" s="229"/>
    </row>
    <row r="34" spans="2:12" ht="20.100000000000001" customHeight="1">
      <c r="F34" s="229"/>
      <c r="J34" s="229"/>
      <c r="L34" s="229"/>
    </row>
    <row r="35" spans="2:12" ht="20.100000000000001" customHeight="1">
      <c r="B35" s="229"/>
      <c r="F35" s="229"/>
      <c r="J35" s="229"/>
    </row>
    <row r="36" spans="2:12" ht="20.100000000000001" customHeight="1">
      <c r="F36" s="229"/>
      <c r="J36" s="229"/>
    </row>
    <row r="37" spans="2:12" ht="20.100000000000001" customHeight="1">
      <c r="F37" s="229"/>
      <c r="J37" s="229"/>
    </row>
    <row r="38" spans="2:12" ht="20.100000000000001" customHeight="1">
      <c r="F38" s="229"/>
      <c r="J38" s="229"/>
    </row>
    <row r="39" spans="2:12" ht="20.100000000000001" customHeight="1"/>
    <row r="40" spans="2:12" ht="20.100000000000001" customHeight="1"/>
    <row r="41" spans="2:12" ht="20.100000000000001" customHeight="1"/>
    <row r="42" spans="2:12" ht="20.100000000000001" customHeight="1"/>
    <row r="43" spans="2:12" ht="20.100000000000001" customHeight="1"/>
    <row r="44" spans="2:12" ht="20.100000000000001" customHeight="1"/>
    <row r="45" spans="2:12" ht="20.100000000000001" customHeight="1"/>
    <row r="46" spans="2:12" ht="20.100000000000001" customHeight="1"/>
    <row r="47" spans="2:12" ht="20.100000000000001" customHeight="1"/>
    <row r="48" spans="2:1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</sheetData>
  <sheetProtection sheet="1" objects="1" scenarios="1"/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Notice explicative</vt:lpstr>
      <vt:lpstr>VMA Perso</vt:lpstr>
      <vt:lpstr>Tickets allure</vt:lpstr>
      <vt:lpstr>Estimation VMA</vt:lpstr>
      <vt:lpstr>'VMA Perso'!BERTHIER.V</vt:lpstr>
      <vt:lpstr>'VMA Perso'!FOURTIER.E</vt:lpstr>
      <vt:lpstr>'VMA Perso'!MARTIN.T</vt:lpstr>
      <vt:lpstr>'Notice explicative'!Zone_d_impression</vt:lpstr>
      <vt:lpstr>'Tickets allure'!Zone_d_impression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ADJ-C2</cp:lastModifiedBy>
  <cp:lastPrinted>2012-01-06T15:38:49Z</cp:lastPrinted>
  <dcterms:created xsi:type="dcterms:W3CDTF">2002-09-12T15:00:13Z</dcterms:created>
  <dcterms:modified xsi:type="dcterms:W3CDTF">2016-10-26T12:07:50Z</dcterms:modified>
</cp:coreProperties>
</file>